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codeName="ThisWorkbook" autoCompressPictures="0"/>
  <bookViews>
    <workbookView xWindow="0" yWindow="0" windowWidth="24260" windowHeight="16200" tabRatio="1000" activeTab="3"/>
  </bookViews>
  <sheets>
    <sheet name="Production-Calendar" sheetId="20" r:id="rId1"/>
    <sheet name="GM-Calendar" sheetId="15" r:id="rId2"/>
    <sheet name="GM-Calendar-Landscape" sheetId="16" r:id="rId3"/>
    <sheet name="Vacation-Schedule" sheetId="13" r:id="rId4"/>
    <sheet name="Holiday_Table" sheetId="10" state="hidden" r:id="rId5"/>
  </sheets>
  <externalReferences>
    <externalReference r:id="rId6"/>
  </externalReferences>
  <definedNames>
    <definedName name="CalendarYear">Holiday_Table!$A$1</definedName>
    <definedName name="HolidayDisplay">Holiday_Table!$A$2</definedName>
    <definedName name="HolidayDisplay2">[1]Holiday_Table!$A$2</definedName>
    <definedName name="Holidays">Holiday_Table!$A$6:$B$56</definedName>
    <definedName name="Holidays2">[1]Holiday_Table!$A$6:$B$56</definedName>
    <definedName name="NegotiationDay">Holiday_Table!$A$4</definedName>
    <definedName name="NegotiationDay2">[1]Holiday_Table!$A$4</definedName>
    <definedName name="Payday">Holiday_Table!$G$6:$H$29</definedName>
    <definedName name="_xlnm.Print_Area" localSheetId="1">'GM-Calendar'!$B$2:$AB$38</definedName>
    <definedName name="_xlnm.Print_Area" localSheetId="2">'GM-Calendar-Landscape'!$B$2:$AJ$30</definedName>
    <definedName name="_xlnm.Print_Area" localSheetId="3">'Vacation-Schedule'!$B$1:$AF$55</definedName>
    <definedName name="SummerShutdown">Holiday_Table!$D$6:$E$22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" i="13" l="1"/>
  <c r="H8" i="13"/>
  <c r="G8" i="13"/>
  <c r="B10" i="13"/>
  <c r="C10" i="13"/>
  <c r="AJ30" i="16"/>
  <c r="AB38" i="15"/>
  <c r="B63" i="10"/>
  <c r="B30" i="10"/>
  <c r="A30" i="10"/>
  <c r="A1" i="10"/>
  <c r="D3" i="16"/>
  <c r="J6" i="16"/>
  <c r="D4" i="16"/>
  <c r="B6" i="13"/>
  <c r="A11" i="10"/>
  <c r="B11" i="10"/>
  <c r="A6" i="10"/>
  <c r="B6" i="10"/>
  <c r="A31" i="10"/>
  <c r="A34" i="10"/>
  <c r="B34" i="10"/>
  <c r="F8" i="13"/>
  <c r="E8" i="13"/>
  <c r="D8" i="13"/>
  <c r="C8" i="13"/>
  <c r="B8" i="13"/>
  <c r="A27" i="10"/>
  <c r="B27" i="10"/>
  <c r="A9" i="10"/>
  <c r="D3" i="15"/>
  <c r="J6" i="15"/>
  <c r="I6" i="15"/>
  <c r="H6" i="15"/>
  <c r="G6" i="15"/>
  <c r="F6" i="15"/>
  <c r="E6" i="15"/>
  <c r="D6" i="15"/>
  <c r="A14" i="10"/>
  <c r="A15" i="10"/>
  <c r="B15" i="10"/>
  <c r="A26" i="10"/>
  <c r="B26" i="10"/>
  <c r="A25" i="10"/>
  <c r="B25" i="10"/>
  <c r="A21" i="10"/>
  <c r="B21" i="10"/>
  <c r="A23" i="10"/>
  <c r="B23" i="10"/>
  <c r="A18" i="10"/>
  <c r="B18" i="10"/>
  <c r="A10" i="10"/>
  <c r="B10" i="10"/>
  <c r="A16" i="10"/>
  <c r="A24" i="10"/>
  <c r="B24" i="10"/>
  <c r="H7" i="13"/>
  <c r="G7" i="13"/>
  <c r="F7" i="13"/>
  <c r="E7" i="13"/>
  <c r="D7" i="13"/>
  <c r="C7" i="13"/>
  <c r="B7" i="13"/>
  <c r="D10" i="13"/>
  <c r="E10" i="13"/>
  <c r="F10" i="13"/>
  <c r="G10" i="13"/>
  <c r="H10" i="13"/>
  <c r="B12" i="13"/>
  <c r="C12" i="13"/>
  <c r="D12" i="13"/>
  <c r="E12" i="13"/>
  <c r="F12" i="13"/>
  <c r="G12" i="13"/>
  <c r="H12" i="13"/>
  <c r="B14" i="13"/>
  <c r="C14" i="13"/>
  <c r="A12" i="10"/>
  <c r="A28" i="10"/>
  <c r="B28" i="10"/>
  <c r="G21" i="13"/>
  <c r="D7" i="16"/>
  <c r="I6" i="16"/>
  <c r="H6" i="16"/>
  <c r="G6" i="16"/>
  <c r="F6" i="16"/>
  <c r="E6" i="16"/>
  <c r="D6" i="16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A13" i="10"/>
  <c r="B13" i="10"/>
  <c r="A8" i="10"/>
  <c r="B8" i="10"/>
  <c r="A29" i="10"/>
  <c r="B29" i="10"/>
  <c r="A17" i="10"/>
  <c r="B17" i="10"/>
  <c r="A19" i="10"/>
  <c r="A20" i="10"/>
  <c r="M1" i="20"/>
  <c r="A7" i="10"/>
  <c r="A22" i="10"/>
  <c r="B22" i="10"/>
  <c r="A32" i="10"/>
  <c r="B32" i="10"/>
  <c r="D14" i="13"/>
  <c r="A49" i="10"/>
  <c r="B49" i="10"/>
  <c r="A33" i="10"/>
  <c r="B33" i="10"/>
  <c r="A43" i="10"/>
  <c r="B43" i="10"/>
  <c r="A36" i="10"/>
  <c r="B36" i="10"/>
  <c r="A40" i="10"/>
  <c r="B40" i="10"/>
  <c r="A52" i="10"/>
  <c r="B52" i="10"/>
  <c r="A35" i="10"/>
  <c r="A53" i="10"/>
  <c r="B53" i="10"/>
  <c r="A38" i="10"/>
  <c r="A44" i="10"/>
  <c r="B44" i="10"/>
  <c r="A54" i="10"/>
  <c r="B54" i="10"/>
  <c r="A37" i="10"/>
  <c r="B37" i="10"/>
  <c r="A45" i="10"/>
  <c r="A46" i="10"/>
  <c r="A48" i="10"/>
  <c r="B48" i="10"/>
  <c r="A51" i="10"/>
  <c r="B51" i="10"/>
  <c r="A55" i="10"/>
  <c r="B55" i="10"/>
  <c r="D10" i="10"/>
  <c r="E10" i="10"/>
  <c r="A47" i="10"/>
  <c r="B47" i="10"/>
  <c r="A50" i="10"/>
  <c r="B50" i="10"/>
  <c r="A39" i="10"/>
  <c r="B39" i="10"/>
  <c r="A42" i="10"/>
  <c r="D4" i="15"/>
  <c r="D7" i="15"/>
  <c r="E7" i="15"/>
  <c r="F7" i="15"/>
  <c r="G7" i="15"/>
  <c r="H7" i="15"/>
  <c r="I7" i="15"/>
  <c r="J7" i="15"/>
  <c r="B14" i="10"/>
  <c r="D9" i="10"/>
  <c r="E9" i="10"/>
  <c r="P8" i="13"/>
  <c r="E7" i="16"/>
  <c r="R6" i="16"/>
  <c r="B7" i="10"/>
  <c r="H5" i="20"/>
  <c r="A41" i="10"/>
  <c r="B41" i="10"/>
  <c r="D17" i="10"/>
  <c r="E17" i="10"/>
  <c r="D18" i="10"/>
  <c r="D19" i="10"/>
  <c r="D8" i="10"/>
  <c r="E14" i="13"/>
  <c r="F14" i="13"/>
  <c r="G14" i="13"/>
  <c r="H14" i="13"/>
  <c r="B16" i="13"/>
  <c r="C16" i="13"/>
  <c r="D16" i="13"/>
  <c r="E16" i="13"/>
  <c r="F16" i="13"/>
  <c r="G16" i="13"/>
  <c r="H16" i="13"/>
  <c r="B18" i="13"/>
  <c r="C18" i="13"/>
  <c r="D18" i="13"/>
  <c r="E18" i="13"/>
  <c r="F18" i="13"/>
  <c r="G18" i="13"/>
  <c r="H18" i="13"/>
  <c r="D11" i="10"/>
  <c r="R6" i="15"/>
  <c r="P7" i="13"/>
  <c r="O7" i="13"/>
  <c r="N7" i="13"/>
  <c r="M7" i="13"/>
  <c r="L7" i="13"/>
  <c r="K7" i="13"/>
  <c r="J7" i="13"/>
  <c r="O8" i="13"/>
  <c r="N8" i="13"/>
  <c r="M8" i="13"/>
  <c r="L8" i="13"/>
  <c r="K8" i="13"/>
  <c r="J8" i="13"/>
  <c r="J6" i="13"/>
  <c r="J10" i="13"/>
  <c r="K10" i="13"/>
  <c r="L10" i="13"/>
  <c r="M10" i="13"/>
  <c r="N10" i="13"/>
  <c r="O10" i="13"/>
  <c r="P10" i="13"/>
  <c r="J12" i="13"/>
  <c r="K12" i="13"/>
  <c r="L12" i="13"/>
  <c r="M12" i="13"/>
  <c r="N12" i="13"/>
  <c r="O12" i="13"/>
  <c r="P12" i="13"/>
  <c r="J14" i="13"/>
  <c r="K14" i="13"/>
  <c r="L14" i="13"/>
  <c r="M14" i="13"/>
  <c r="N14" i="13"/>
  <c r="O14" i="13"/>
  <c r="P14" i="13"/>
  <c r="J16" i="13"/>
  <c r="K16" i="13"/>
  <c r="L16" i="13"/>
  <c r="M16" i="13"/>
  <c r="N16" i="13"/>
  <c r="O16" i="13"/>
  <c r="P16" i="13"/>
  <c r="J18" i="13"/>
  <c r="K18" i="13"/>
  <c r="L18" i="13"/>
  <c r="M18" i="13"/>
  <c r="N18" i="13"/>
  <c r="O18" i="13"/>
  <c r="P18" i="13"/>
  <c r="O21" i="13"/>
  <c r="I5" i="20"/>
  <c r="B6" i="20"/>
  <c r="Q5" i="20"/>
  <c r="C2" i="20"/>
  <c r="G5" i="20"/>
  <c r="F5" i="20"/>
  <c r="E5" i="20"/>
  <c r="D5" i="20"/>
  <c r="C5" i="20"/>
  <c r="B5" i="20"/>
  <c r="A5" i="20"/>
  <c r="Q6" i="16"/>
  <c r="P6" i="16"/>
  <c r="O6" i="16"/>
  <c r="N6" i="16"/>
  <c r="M6" i="16"/>
  <c r="L6" i="16"/>
  <c r="L7" i="16"/>
  <c r="M7" i="16"/>
  <c r="N7" i="16"/>
  <c r="O7" i="16"/>
  <c r="P7" i="16"/>
  <c r="Q7" i="16"/>
  <c r="R7" i="16"/>
  <c r="L8" i="16"/>
  <c r="M8" i="16"/>
  <c r="N8" i="16"/>
  <c r="O8" i="16"/>
  <c r="P8" i="16"/>
  <c r="Q8" i="16"/>
  <c r="R8" i="16"/>
  <c r="L9" i="16"/>
  <c r="M9" i="16"/>
  <c r="N9" i="16"/>
  <c r="O9" i="16"/>
  <c r="P9" i="16"/>
  <c r="Q9" i="16"/>
  <c r="R9" i="16"/>
  <c r="L10" i="16"/>
  <c r="M10" i="16"/>
  <c r="N10" i="16"/>
  <c r="O10" i="16"/>
  <c r="P10" i="16"/>
  <c r="Q10" i="16"/>
  <c r="R10" i="16"/>
  <c r="L11" i="16"/>
  <c r="M11" i="16"/>
  <c r="N11" i="16"/>
  <c r="O11" i="16"/>
  <c r="P11" i="16"/>
  <c r="Q11" i="16"/>
  <c r="R11" i="16"/>
  <c r="L4" i="16"/>
  <c r="D8" i="15"/>
  <c r="E8" i="15"/>
  <c r="F8" i="15"/>
  <c r="G8" i="15"/>
  <c r="H8" i="15"/>
  <c r="I8" i="15"/>
  <c r="J8" i="15"/>
  <c r="D9" i="15"/>
  <c r="E9" i="15"/>
  <c r="F9" i="15"/>
  <c r="G9" i="15"/>
  <c r="H9" i="15"/>
  <c r="I9" i="15"/>
  <c r="J9" i="15"/>
  <c r="D10" i="15"/>
  <c r="E10" i="15"/>
  <c r="F10" i="15"/>
  <c r="G10" i="15"/>
  <c r="H10" i="15"/>
  <c r="I10" i="15"/>
  <c r="J10" i="15"/>
  <c r="D11" i="15"/>
  <c r="E11" i="15"/>
  <c r="F11" i="15"/>
  <c r="G11" i="15"/>
  <c r="H11" i="15"/>
  <c r="I11" i="15"/>
  <c r="J11" i="15"/>
  <c r="J5" i="15"/>
  <c r="F7" i="16"/>
  <c r="R4" i="15"/>
  <c r="J4" i="16"/>
  <c r="D16" i="10"/>
  <c r="E16" i="10"/>
  <c r="E8" i="10"/>
  <c r="D7" i="10"/>
  <c r="B3" i="20"/>
  <c r="J4" i="15"/>
  <c r="R4" i="16"/>
  <c r="E18" i="10"/>
  <c r="H21" i="13"/>
  <c r="D12" i="10"/>
  <c r="E11" i="10"/>
  <c r="L7" i="15"/>
  <c r="M7" i="15"/>
  <c r="N7" i="15"/>
  <c r="O7" i="15"/>
  <c r="P7" i="15"/>
  <c r="Q7" i="15"/>
  <c r="R7" i="15"/>
  <c r="L8" i="15"/>
  <c r="M8" i="15"/>
  <c r="N8" i="15"/>
  <c r="O8" i="15"/>
  <c r="P8" i="15"/>
  <c r="Q8" i="15"/>
  <c r="R8" i="15"/>
  <c r="L9" i="15"/>
  <c r="M9" i="15"/>
  <c r="N9" i="15"/>
  <c r="O9" i="15"/>
  <c r="P9" i="15"/>
  <c r="Q9" i="15"/>
  <c r="R9" i="15"/>
  <c r="L10" i="15"/>
  <c r="M10" i="15"/>
  <c r="N10" i="15"/>
  <c r="O10" i="15"/>
  <c r="P10" i="15"/>
  <c r="Q10" i="15"/>
  <c r="R10" i="15"/>
  <c r="L11" i="15"/>
  <c r="M11" i="15"/>
  <c r="N11" i="15"/>
  <c r="O11" i="15"/>
  <c r="P11" i="15"/>
  <c r="Q11" i="15"/>
  <c r="R11" i="15"/>
  <c r="L4" i="15"/>
  <c r="Q6" i="15"/>
  <c r="P6" i="15"/>
  <c r="O6" i="15"/>
  <c r="N6" i="15"/>
  <c r="M6" i="15"/>
  <c r="L6" i="15"/>
  <c r="X8" i="13"/>
  <c r="E19" i="10"/>
  <c r="D20" i="10"/>
  <c r="P21" i="13"/>
  <c r="K6" i="20"/>
  <c r="L6" i="20"/>
  <c r="M6" i="20"/>
  <c r="N6" i="20"/>
  <c r="O6" i="20"/>
  <c r="P6" i="20"/>
  <c r="Q6" i="20"/>
  <c r="R5" i="20"/>
  <c r="P5" i="20"/>
  <c r="O5" i="20"/>
  <c r="N5" i="20"/>
  <c r="M5" i="20"/>
  <c r="L5" i="20"/>
  <c r="K5" i="20"/>
  <c r="L2" i="20"/>
  <c r="Z5" i="20"/>
  <c r="K3" i="20"/>
  <c r="G7" i="16"/>
  <c r="R5" i="15"/>
  <c r="Z5" i="15"/>
  <c r="J13" i="15"/>
  <c r="R13" i="15"/>
  <c r="Z13" i="15"/>
  <c r="J21" i="15"/>
  <c r="R21" i="15"/>
  <c r="Z21" i="15"/>
  <c r="J29" i="15"/>
  <c r="R29" i="15"/>
  <c r="Z29" i="15"/>
  <c r="I5" i="15"/>
  <c r="Z6" i="16"/>
  <c r="A6" i="20"/>
  <c r="A7" i="20"/>
  <c r="A8" i="20"/>
  <c r="C6" i="20"/>
  <c r="D15" i="10"/>
  <c r="E15" i="10"/>
  <c r="E20" i="10"/>
  <c r="D21" i="10"/>
  <c r="E21" i="10"/>
  <c r="E7" i="10"/>
  <c r="D6" i="10"/>
  <c r="E6" i="10"/>
  <c r="E12" i="10"/>
  <c r="D13" i="10"/>
  <c r="E13" i="10"/>
  <c r="Z6" i="15"/>
  <c r="T4" i="15"/>
  <c r="R10" i="13"/>
  <c r="S10" i="13"/>
  <c r="T10" i="13"/>
  <c r="W8" i="13"/>
  <c r="W21" i="13"/>
  <c r="X7" i="13"/>
  <c r="W7" i="13"/>
  <c r="V7" i="13"/>
  <c r="U7" i="13"/>
  <c r="T7" i="13"/>
  <c r="S7" i="13"/>
  <c r="R7" i="13"/>
  <c r="R6" i="13"/>
  <c r="T7" i="16"/>
  <c r="U7" i="16"/>
  <c r="V7" i="16"/>
  <c r="W7" i="16"/>
  <c r="X7" i="16"/>
  <c r="Y7" i="16"/>
  <c r="Z7" i="16"/>
  <c r="T8" i="16"/>
  <c r="U8" i="16"/>
  <c r="V8" i="16"/>
  <c r="W8" i="16"/>
  <c r="X8" i="16"/>
  <c r="Y8" i="16"/>
  <c r="Z8" i="16"/>
  <c r="T9" i="16"/>
  <c r="U9" i="16"/>
  <c r="V9" i="16"/>
  <c r="W9" i="16"/>
  <c r="X9" i="16"/>
  <c r="Y9" i="16"/>
  <c r="Z9" i="16"/>
  <c r="T10" i="16"/>
  <c r="U10" i="16"/>
  <c r="V10" i="16"/>
  <c r="W10" i="16"/>
  <c r="X10" i="16"/>
  <c r="Y10" i="16"/>
  <c r="Z10" i="16"/>
  <c r="T11" i="16"/>
  <c r="U11" i="16"/>
  <c r="V11" i="16"/>
  <c r="W11" i="16"/>
  <c r="X11" i="16"/>
  <c r="Y11" i="16"/>
  <c r="Z11" i="16"/>
  <c r="T4" i="16"/>
  <c r="Z4" i="16"/>
  <c r="Y6" i="16"/>
  <c r="X6" i="16"/>
  <c r="W6" i="16"/>
  <c r="V6" i="16"/>
  <c r="U6" i="16"/>
  <c r="T6" i="16"/>
  <c r="H7" i="16"/>
  <c r="Q5" i="15"/>
  <c r="Y5" i="15"/>
  <c r="I13" i="15"/>
  <c r="Q13" i="15"/>
  <c r="Y13" i="15"/>
  <c r="I21" i="15"/>
  <c r="Q21" i="15"/>
  <c r="Y21" i="15"/>
  <c r="I29" i="15"/>
  <c r="Q29" i="15"/>
  <c r="Y29" i="15"/>
  <c r="H5" i="15"/>
  <c r="D6" i="20"/>
  <c r="Y5" i="20"/>
  <c r="X5" i="20"/>
  <c r="W5" i="20"/>
  <c r="V5" i="20"/>
  <c r="U5" i="20"/>
  <c r="T5" i="20"/>
  <c r="AA5" i="20"/>
  <c r="U2" i="20"/>
  <c r="T6" i="20"/>
  <c r="U6" i="20"/>
  <c r="V6" i="20"/>
  <c r="W6" i="20"/>
  <c r="X6" i="20"/>
  <c r="Y6" i="20"/>
  <c r="Z6" i="20"/>
  <c r="T3" i="20"/>
  <c r="K7" i="20"/>
  <c r="L7" i="20"/>
  <c r="M7" i="20"/>
  <c r="N7" i="20"/>
  <c r="O7" i="20"/>
  <c r="P7" i="20"/>
  <c r="Q7" i="20"/>
  <c r="R6" i="20"/>
  <c r="U10" i="13"/>
  <c r="V10" i="13"/>
  <c r="W10" i="13"/>
  <c r="X10" i="13"/>
  <c r="R12" i="13"/>
  <c r="S12" i="13"/>
  <c r="T12" i="13"/>
  <c r="U12" i="13"/>
  <c r="V12" i="13"/>
  <c r="W12" i="13"/>
  <c r="X12" i="13"/>
  <c r="R14" i="13"/>
  <c r="S14" i="13"/>
  <c r="T14" i="13"/>
  <c r="U14" i="13"/>
  <c r="V14" i="13"/>
  <c r="W14" i="13"/>
  <c r="X14" i="13"/>
  <c r="R16" i="13"/>
  <c r="S16" i="13"/>
  <c r="T16" i="13"/>
  <c r="U16" i="13"/>
  <c r="V16" i="13"/>
  <c r="W16" i="13"/>
  <c r="X16" i="13"/>
  <c r="R18" i="13"/>
  <c r="S18" i="13"/>
  <c r="T18" i="13"/>
  <c r="U18" i="13"/>
  <c r="V18" i="13"/>
  <c r="W18" i="13"/>
  <c r="X18" i="13"/>
  <c r="V8" i="13"/>
  <c r="U8" i="13"/>
  <c r="T8" i="13"/>
  <c r="S8" i="13"/>
  <c r="R8" i="13"/>
  <c r="D14" i="10"/>
  <c r="E14" i="10"/>
  <c r="Z4" i="15"/>
  <c r="Y6" i="15"/>
  <c r="X6" i="15"/>
  <c r="W6" i="15"/>
  <c r="V6" i="15"/>
  <c r="U6" i="15"/>
  <c r="T6" i="15"/>
  <c r="T7" i="15"/>
  <c r="U7" i="15"/>
  <c r="V7" i="15"/>
  <c r="W7" i="15"/>
  <c r="X7" i="15"/>
  <c r="Y7" i="15"/>
  <c r="Z7" i="15"/>
  <c r="T8" i="15"/>
  <c r="U8" i="15"/>
  <c r="V8" i="15"/>
  <c r="W8" i="15"/>
  <c r="X8" i="15"/>
  <c r="Y8" i="15"/>
  <c r="Z8" i="15"/>
  <c r="T9" i="15"/>
  <c r="U9" i="15"/>
  <c r="V9" i="15"/>
  <c r="W9" i="15"/>
  <c r="X9" i="15"/>
  <c r="Y9" i="15"/>
  <c r="Z9" i="15"/>
  <c r="T10" i="15"/>
  <c r="U10" i="15"/>
  <c r="V10" i="15"/>
  <c r="W10" i="15"/>
  <c r="X10" i="15"/>
  <c r="Y10" i="15"/>
  <c r="Z10" i="15"/>
  <c r="T11" i="15"/>
  <c r="U11" i="15"/>
  <c r="V11" i="15"/>
  <c r="W11" i="15"/>
  <c r="X11" i="15"/>
  <c r="Y11" i="15"/>
  <c r="Z11" i="15"/>
  <c r="H15" i="20"/>
  <c r="G15" i="20"/>
  <c r="F15" i="20"/>
  <c r="E15" i="20"/>
  <c r="D15" i="20"/>
  <c r="C15" i="20"/>
  <c r="B15" i="20"/>
  <c r="AF8" i="13"/>
  <c r="AA6" i="20"/>
  <c r="T7" i="20"/>
  <c r="U7" i="20"/>
  <c r="V7" i="20"/>
  <c r="W7" i="20"/>
  <c r="X7" i="20"/>
  <c r="Y7" i="20"/>
  <c r="Z7" i="20"/>
  <c r="G5" i="15"/>
  <c r="P5" i="15"/>
  <c r="X5" i="15"/>
  <c r="H13" i="15"/>
  <c r="P13" i="15"/>
  <c r="X13" i="15"/>
  <c r="H21" i="15"/>
  <c r="P21" i="15"/>
  <c r="X21" i="15"/>
  <c r="H29" i="15"/>
  <c r="P29" i="15"/>
  <c r="X29" i="15"/>
  <c r="AH6" i="16"/>
  <c r="K8" i="20"/>
  <c r="L8" i="20"/>
  <c r="M8" i="20"/>
  <c r="N8" i="20"/>
  <c r="O8" i="20"/>
  <c r="P8" i="20"/>
  <c r="Q8" i="20"/>
  <c r="R7" i="20"/>
  <c r="E6" i="20"/>
  <c r="I7" i="16"/>
  <c r="X21" i="13"/>
  <c r="B16" i="20"/>
  <c r="C16" i="20"/>
  <c r="D16" i="20"/>
  <c r="E16" i="20"/>
  <c r="F16" i="20"/>
  <c r="G16" i="20"/>
  <c r="H16" i="20"/>
  <c r="B17" i="20"/>
  <c r="C17" i="20"/>
  <c r="D17" i="20"/>
  <c r="E17" i="20"/>
  <c r="F17" i="20"/>
  <c r="G17" i="20"/>
  <c r="H17" i="20"/>
  <c r="J14" i="15"/>
  <c r="C12" i="20"/>
  <c r="I15" i="20"/>
  <c r="B13" i="20"/>
  <c r="AF7" i="13"/>
  <c r="AE7" i="13"/>
  <c r="AD7" i="13"/>
  <c r="AC7" i="13"/>
  <c r="AB7" i="13"/>
  <c r="AA7" i="13"/>
  <c r="Z7" i="13"/>
  <c r="AE21" i="13"/>
  <c r="AE8" i="13"/>
  <c r="AD8" i="13"/>
  <c r="AC8" i="13"/>
  <c r="AB8" i="13"/>
  <c r="AA8" i="13"/>
  <c r="Z8" i="13"/>
  <c r="Z6" i="13"/>
  <c r="Z10" i="13"/>
  <c r="AA10" i="13"/>
  <c r="AB10" i="13"/>
  <c r="AC10" i="13"/>
  <c r="AD10" i="13"/>
  <c r="AE10" i="13"/>
  <c r="AF10" i="13"/>
  <c r="Z12" i="13"/>
  <c r="AA12" i="13"/>
  <c r="AB12" i="13"/>
  <c r="AC12" i="13"/>
  <c r="AD12" i="13"/>
  <c r="AE12" i="13"/>
  <c r="AF12" i="13"/>
  <c r="Z14" i="13"/>
  <c r="AA14" i="13"/>
  <c r="AB14" i="13"/>
  <c r="AC14" i="13"/>
  <c r="AD14" i="13"/>
  <c r="AE14" i="13"/>
  <c r="AF14" i="13"/>
  <c r="Z16" i="13"/>
  <c r="AA16" i="13"/>
  <c r="AB16" i="13"/>
  <c r="AC16" i="13"/>
  <c r="AD16" i="13"/>
  <c r="AE16" i="13"/>
  <c r="AF16" i="13"/>
  <c r="Z18" i="13"/>
  <c r="AA18" i="13"/>
  <c r="AB18" i="13"/>
  <c r="AC18" i="13"/>
  <c r="AD18" i="13"/>
  <c r="AE18" i="13"/>
  <c r="AF18" i="13"/>
  <c r="J7" i="16"/>
  <c r="F6" i="20"/>
  <c r="K9" i="20"/>
  <c r="R8" i="20"/>
  <c r="AB7" i="16"/>
  <c r="AC7" i="16"/>
  <c r="AD7" i="16"/>
  <c r="AE7" i="16"/>
  <c r="AF7" i="16"/>
  <c r="AG7" i="16"/>
  <c r="AH7" i="16"/>
  <c r="AB8" i="16"/>
  <c r="AC8" i="16"/>
  <c r="AD8" i="16"/>
  <c r="AE8" i="16"/>
  <c r="AF8" i="16"/>
  <c r="AG8" i="16"/>
  <c r="AH8" i="16"/>
  <c r="AB9" i="16"/>
  <c r="AC9" i="16"/>
  <c r="AD9" i="16"/>
  <c r="AE9" i="16"/>
  <c r="AF9" i="16"/>
  <c r="AG9" i="16"/>
  <c r="AH9" i="16"/>
  <c r="AB10" i="16"/>
  <c r="AC10" i="16"/>
  <c r="AD10" i="16"/>
  <c r="AE10" i="16"/>
  <c r="AF10" i="16"/>
  <c r="AG10" i="16"/>
  <c r="AH10" i="16"/>
  <c r="AB11" i="16"/>
  <c r="AC11" i="16"/>
  <c r="AD11" i="16"/>
  <c r="AE11" i="16"/>
  <c r="AF11" i="16"/>
  <c r="AG11" i="16"/>
  <c r="AH11" i="16"/>
  <c r="AB4" i="16"/>
  <c r="AH4" i="16"/>
  <c r="AG6" i="16"/>
  <c r="AF6" i="16"/>
  <c r="AE6" i="16"/>
  <c r="AD6" i="16"/>
  <c r="AC6" i="16"/>
  <c r="AB6" i="16"/>
  <c r="T8" i="20"/>
  <c r="U8" i="20"/>
  <c r="V8" i="20"/>
  <c r="W8" i="20"/>
  <c r="X8" i="20"/>
  <c r="Y8" i="20"/>
  <c r="Z8" i="20"/>
  <c r="AA7" i="20"/>
  <c r="F5" i="15"/>
  <c r="O5" i="15"/>
  <c r="W5" i="15"/>
  <c r="G13" i="15"/>
  <c r="O13" i="15"/>
  <c r="W13" i="15"/>
  <c r="G21" i="15"/>
  <c r="O21" i="15"/>
  <c r="W21" i="15"/>
  <c r="G29" i="15"/>
  <c r="O29" i="15"/>
  <c r="W29" i="15"/>
  <c r="Q15" i="20"/>
  <c r="L12" i="20"/>
  <c r="I16" i="20"/>
  <c r="D15" i="15"/>
  <c r="E15" i="15"/>
  <c r="F15" i="15"/>
  <c r="G15" i="15"/>
  <c r="H15" i="15"/>
  <c r="I15" i="15"/>
  <c r="J15" i="15"/>
  <c r="D16" i="15"/>
  <c r="E16" i="15"/>
  <c r="F16" i="15"/>
  <c r="G16" i="15"/>
  <c r="H16" i="15"/>
  <c r="I16" i="15"/>
  <c r="J16" i="15"/>
  <c r="D17" i="15"/>
  <c r="E17" i="15"/>
  <c r="F17" i="15"/>
  <c r="G17" i="15"/>
  <c r="H17" i="15"/>
  <c r="I17" i="15"/>
  <c r="J17" i="15"/>
  <c r="D18" i="15"/>
  <c r="E18" i="15"/>
  <c r="F18" i="15"/>
  <c r="G18" i="15"/>
  <c r="H18" i="15"/>
  <c r="I18" i="15"/>
  <c r="J18" i="15"/>
  <c r="D19" i="15"/>
  <c r="E19" i="15"/>
  <c r="F19" i="15"/>
  <c r="G19" i="15"/>
  <c r="H19" i="15"/>
  <c r="I19" i="15"/>
  <c r="J19" i="15"/>
  <c r="I14" i="15"/>
  <c r="H14" i="15"/>
  <c r="G14" i="15"/>
  <c r="F14" i="15"/>
  <c r="E14" i="15"/>
  <c r="D14" i="15"/>
  <c r="J12" i="15"/>
  <c r="D12" i="15"/>
  <c r="H25" i="13"/>
  <c r="B27" i="13"/>
  <c r="C27" i="13"/>
  <c r="D27" i="13"/>
  <c r="E27" i="13"/>
  <c r="F27" i="13"/>
  <c r="G27" i="13"/>
  <c r="H27" i="13"/>
  <c r="B29" i="13"/>
  <c r="C29" i="13"/>
  <c r="D29" i="13"/>
  <c r="E29" i="13"/>
  <c r="F29" i="13"/>
  <c r="G29" i="13"/>
  <c r="H29" i="13"/>
  <c r="B31" i="13"/>
  <c r="C31" i="13"/>
  <c r="D31" i="13"/>
  <c r="E31" i="13"/>
  <c r="F31" i="13"/>
  <c r="G31" i="13"/>
  <c r="H31" i="13"/>
  <c r="B33" i="13"/>
  <c r="C33" i="13"/>
  <c r="D33" i="13"/>
  <c r="E33" i="13"/>
  <c r="F33" i="13"/>
  <c r="G33" i="13"/>
  <c r="H33" i="13"/>
  <c r="B35" i="13"/>
  <c r="C35" i="13"/>
  <c r="D35" i="13"/>
  <c r="E35" i="13"/>
  <c r="F35" i="13"/>
  <c r="G35" i="13"/>
  <c r="H35" i="13"/>
  <c r="J14" i="16"/>
  <c r="I14" i="16"/>
  <c r="H14" i="16"/>
  <c r="G14" i="16"/>
  <c r="F14" i="16"/>
  <c r="E14" i="16"/>
  <c r="D14" i="16"/>
  <c r="AF21" i="13"/>
  <c r="L9" i="20"/>
  <c r="M9" i="20"/>
  <c r="N9" i="20"/>
  <c r="O9" i="20"/>
  <c r="P9" i="20"/>
  <c r="Q9" i="20"/>
  <c r="K10" i="20"/>
  <c r="R9" i="20"/>
  <c r="G6" i="20"/>
  <c r="N5" i="15"/>
  <c r="V5" i="15"/>
  <c r="F13" i="15"/>
  <c r="N13" i="15"/>
  <c r="V13" i="15"/>
  <c r="F21" i="15"/>
  <c r="N21" i="15"/>
  <c r="V21" i="15"/>
  <c r="F29" i="15"/>
  <c r="N29" i="15"/>
  <c r="V29" i="15"/>
  <c r="E5" i="15"/>
  <c r="I17" i="20"/>
  <c r="B18" i="20"/>
  <c r="C18" i="20"/>
  <c r="D18" i="20"/>
  <c r="E18" i="20"/>
  <c r="F18" i="20"/>
  <c r="G18" i="20"/>
  <c r="H18" i="20"/>
  <c r="T9" i="20"/>
  <c r="AA8" i="20"/>
  <c r="J5" i="16"/>
  <c r="D8" i="16"/>
  <c r="E8" i="16"/>
  <c r="F8" i="16"/>
  <c r="G8" i="16"/>
  <c r="H8" i="16"/>
  <c r="I8" i="16"/>
  <c r="J8" i="16"/>
  <c r="D9" i="16"/>
  <c r="E9" i="16"/>
  <c r="F9" i="16"/>
  <c r="G9" i="16"/>
  <c r="H9" i="16"/>
  <c r="I9" i="16"/>
  <c r="J9" i="16"/>
  <c r="D10" i="16"/>
  <c r="E10" i="16"/>
  <c r="F10" i="16"/>
  <c r="G10" i="16"/>
  <c r="H10" i="16"/>
  <c r="I10" i="16"/>
  <c r="J10" i="16"/>
  <c r="D11" i="16"/>
  <c r="E11" i="16"/>
  <c r="F11" i="16"/>
  <c r="G11" i="16"/>
  <c r="H11" i="16"/>
  <c r="I11" i="16"/>
  <c r="J11" i="16"/>
  <c r="K13" i="20"/>
  <c r="P15" i="20"/>
  <c r="O15" i="20"/>
  <c r="N15" i="20"/>
  <c r="M15" i="20"/>
  <c r="L15" i="20"/>
  <c r="K15" i="20"/>
  <c r="K16" i="20"/>
  <c r="L16" i="20"/>
  <c r="M16" i="20"/>
  <c r="N16" i="20"/>
  <c r="O16" i="20"/>
  <c r="P16" i="20"/>
  <c r="Q16" i="20"/>
  <c r="K17" i="20"/>
  <c r="L17" i="20"/>
  <c r="M17" i="20"/>
  <c r="N17" i="20"/>
  <c r="O17" i="20"/>
  <c r="P17" i="20"/>
  <c r="Q17" i="20"/>
  <c r="R17" i="20"/>
  <c r="R15" i="20"/>
  <c r="J12" i="16"/>
  <c r="H24" i="13"/>
  <c r="G24" i="13"/>
  <c r="F24" i="13"/>
  <c r="E24" i="13"/>
  <c r="D24" i="13"/>
  <c r="C24" i="13"/>
  <c r="B24" i="13"/>
  <c r="R14" i="15"/>
  <c r="L12" i="15"/>
  <c r="B23" i="13"/>
  <c r="G38" i="13"/>
  <c r="G25" i="13"/>
  <c r="F25" i="13"/>
  <c r="E25" i="13"/>
  <c r="D25" i="13"/>
  <c r="C25" i="13"/>
  <c r="B25" i="13"/>
  <c r="H38" i="13"/>
  <c r="D15" i="16"/>
  <c r="E15" i="16"/>
  <c r="F15" i="16"/>
  <c r="G15" i="16"/>
  <c r="H15" i="16"/>
  <c r="I15" i="16"/>
  <c r="J15" i="16"/>
  <c r="D16" i="16"/>
  <c r="E16" i="16"/>
  <c r="F16" i="16"/>
  <c r="G16" i="16"/>
  <c r="H16" i="16"/>
  <c r="I16" i="16"/>
  <c r="J16" i="16"/>
  <c r="D17" i="16"/>
  <c r="E17" i="16"/>
  <c r="F17" i="16"/>
  <c r="G17" i="16"/>
  <c r="H17" i="16"/>
  <c r="I17" i="16"/>
  <c r="J17" i="16"/>
  <c r="D18" i="16"/>
  <c r="E18" i="16"/>
  <c r="F18" i="16"/>
  <c r="G18" i="16"/>
  <c r="H18" i="16"/>
  <c r="I18" i="16"/>
  <c r="J18" i="16"/>
  <c r="D19" i="16"/>
  <c r="E19" i="16"/>
  <c r="F19" i="16"/>
  <c r="G19" i="16"/>
  <c r="H19" i="16"/>
  <c r="I19" i="16"/>
  <c r="J19" i="16"/>
  <c r="D12" i="16"/>
  <c r="P25" i="13"/>
  <c r="H6" i="20"/>
  <c r="R5" i="16"/>
  <c r="Z5" i="16"/>
  <c r="AH5" i="16"/>
  <c r="J13" i="16"/>
  <c r="R13" i="16"/>
  <c r="Z13" i="16"/>
  <c r="AH13" i="16"/>
  <c r="J21" i="16"/>
  <c r="R21" i="16"/>
  <c r="Z21" i="16"/>
  <c r="AH21" i="16"/>
  <c r="I5" i="16"/>
  <c r="D5" i="15"/>
  <c r="L5" i="15"/>
  <c r="T5" i="15"/>
  <c r="D13" i="15"/>
  <c r="L13" i="15"/>
  <c r="T13" i="15"/>
  <c r="D21" i="15"/>
  <c r="L21" i="15"/>
  <c r="T21" i="15"/>
  <c r="D29" i="15"/>
  <c r="L29" i="15"/>
  <c r="T29" i="15"/>
  <c r="M5" i="15"/>
  <c r="U5" i="15"/>
  <c r="E13" i="15"/>
  <c r="M13" i="15"/>
  <c r="U13" i="15"/>
  <c r="E21" i="15"/>
  <c r="M21" i="15"/>
  <c r="U21" i="15"/>
  <c r="E29" i="15"/>
  <c r="M29" i="15"/>
  <c r="U29" i="15"/>
  <c r="L10" i="20"/>
  <c r="M10" i="20"/>
  <c r="N10" i="20"/>
  <c r="O10" i="20"/>
  <c r="P10" i="20"/>
  <c r="Q10" i="20"/>
  <c r="J10" i="20"/>
  <c r="R10" i="20"/>
  <c r="B19" i="20"/>
  <c r="I18" i="20"/>
  <c r="AA9" i="20"/>
  <c r="U9" i="20"/>
  <c r="V9" i="20"/>
  <c r="W9" i="20"/>
  <c r="X9" i="20"/>
  <c r="Y9" i="20"/>
  <c r="Z9" i="20"/>
  <c r="T10" i="20"/>
  <c r="K18" i="20"/>
  <c r="L18" i="20"/>
  <c r="M18" i="20"/>
  <c r="N18" i="20"/>
  <c r="O18" i="20"/>
  <c r="P18" i="20"/>
  <c r="Q18" i="20"/>
  <c r="R18" i="20"/>
  <c r="Z15" i="20"/>
  <c r="AA15" i="20"/>
  <c r="Q14" i="15"/>
  <c r="P14" i="15"/>
  <c r="O14" i="15"/>
  <c r="N14" i="15"/>
  <c r="M14" i="15"/>
  <c r="L14" i="15"/>
  <c r="R16" i="20"/>
  <c r="L15" i="15"/>
  <c r="Z14" i="15"/>
  <c r="R12" i="15"/>
  <c r="R14" i="16"/>
  <c r="R12" i="16"/>
  <c r="P24" i="13"/>
  <c r="O24" i="13"/>
  <c r="N24" i="13"/>
  <c r="M24" i="13"/>
  <c r="L24" i="13"/>
  <c r="K24" i="13"/>
  <c r="J24" i="13"/>
  <c r="J23" i="13"/>
  <c r="J27" i="13"/>
  <c r="K27" i="13"/>
  <c r="L27" i="13"/>
  <c r="M27" i="13"/>
  <c r="N27" i="13"/>
  <c r="O27" i="13"/>
  <c r="P27" i="13"/>
  <c r="J29" i="13"/>
  <c r="K29" i="13"/>
  <c r="L29" i="13"/>
  <c r="M29" i="13"/>
  <c r="N29" i="13"/>
  <c r="O29" i="13"/>
  <c r="P29" i="13"/>
  <c r="J31" i="13"/>
  <c r="K31" i="13"/>
  <c r="L31" i="13"/>
  <c r="M31" i="13"/>
  <c r="N31" i="13"/>
  <c r="O31" i="13"/>
  <c r="P31" i="13"/>
  <c r="J33" i="13"/>
  <c r="K33" i="13"/>
  <c r="L33" i="13"/>
  <c r="M33" i="13"/>
  <c r="N33" i="13"/>
  <c r="O33" i="13"/>
  <c r="P33" i="13"/>
  <c r="J35" i="13"/>
  <c r="K35" i="13"/>
  <c r="L35" i="13"/>
  <c r="M35" i="13"/>
  <c r="N35" i="13"/>
  <c r="O35" i="13"/>
  <c r="P35" i="13"/>
  <c r="O25" i="13"/>
  <c r="N25" i="13"/>
  <c r="M25" i="13"/>
  <c r="L25" i="13"/>
  <c r="K25" i="13"/>
  <c r="J25" i="13"/>
  <c r="O38" i="13"/>
  <c r="U10" i="20"/>
  <c r="V10" i="20"/>
  <c r="W10" i="20"/>
  <c r="X10" i="20"/>
  <c r="Y10" i="20"/>
  <c r="Z10" i="20"/>
  <c r="AA10" i="20"/>
  <c r="Q5" i="16"/>
  <c r="Y5" i="16"/>
  <c r="AG5" i="16"/>
  <c r="I13" i="16"/>
  <c r="Q13" i="16"/>
  <c r="Y13" i="16"/>
  <c r="AG13" i="16"/>
  <c r="I21" i="16"/>
  <c r="Q21" i="16"/>
  <c r="Y21" i="16"/>
  <c r="AG21" i="16"/>
  <c r="H5" i="16"/>
  <c r="C19" i="20"/>
  <c r="D19" i="20"/>
  <c r="E19" i="20"/>
  <c r="F19" i="20"/>
  <c r="G19" i="20"/>
  <c r="H19" i="20"/>
  <c r="B20" i="20"/>
  <c r="I19" i="20"/>
  <c r="I6" i="20"/>
  <c r="B7" i="20"/>
  <c r="C7" i="20"/>
  <c r="D7" i="20"/>
  <c r="E7" i="20"/>
  <c r="F7" i="20"/>
  <c r="G7" i="20"/>
  <c r="H7" i="20"/>
  <c r="H4" i="20"/>
  <c r="K19" i="20"/>
  <c r="L19" i="20"/>
  <c r="M19" i="20"/>
  <c r="N19" i="20"/>
  <c r="O19" i="20"/>
  <c r="P19" i="20"/>
  <c r="Q19" i="20"/>
  <c r="K20" i="20"/>
  <c r="M15" i="15"/>
  <c r="N15" i="15"/>
  <c r="O15" i="15"/>
  <c r="P15" i="15"/>
  <c r="Q15" i="15"/>
  <c r="R15" i="15"/>
  <c r="L16" i="15"/>
  <c r="M16" i="15"/>
  <c r="N16" i="15"/>
  <c r="O16" i="15"/>
  <c r="P16" i="15"/>
  <c r="Q16" i="15"/>
  <c r="R16" i="15"/>
  <c r="L17" i="15"/>
  <c r="M17" i="15"/>
  <c r="N17" i="15"/>
  <c r="O17" i="15"/>
  <c r="P17" i="15"/>
  <c r="Q17" i="15"/>
  <c r="R17" i="15"/>
  <c r="L18" i="15"/>
  <c r="M18" i="15"/>
  <c r="N18" i="15"/>
  <c r="O18" i="15"/>
  <c r="P18" i="15"/>
  <c r="Q18" i="15"/>
  <c r="R18" i="15"/>
  <c r="L19" i="15"/>
  <c r="M19" i="15"/>
  <c r="N19" i="15"/>
  <c r="O19" i="15"/>
  <c r="P19" i="15"/>
  <c r="Q19" i="15"/>
  <c r="R19" i="15"/>
  <c r="U12" i="20"/>
  <c r="Y15" i="20"/>
  <c r="X15" i="20"/>
  <c r="W15" i="20"/>
  <c r="V15" i="20"/>
  <c r="U15" i="20"/>
  <c r="T15" i="20"/>
  <c r="T13" i="20"/>
  <c r="T16" i="20"/>
  <c r="U16" i="20"/>
  <c r="V16" i="20"/>
  <c r="W16" i="20"/>
  <c r="X16" i="20"/>
  <c r="Y16" i="20"/>
  <c r="Z16" i="20"/>
  <c r="L12" i="16"/>
  <c r="Y14" i="15"/>
  <c r="X14" i="15"/>
  <c r="W14" i="15"/>
  <c r="V14" i="15"/>
  <c r="U14" i="15"/>
  <c r="T14" i="15"/>
  <c r="T15" i="15"/>
  <c r="Z12" i="15"/>
  <c r="T12" i="15"/>
  <c r="L15" i="16"/>
  <c r="M15" i="16"/>
  <c r="N15" i="16"/>
  <c r="O15" i="16"/>
  <c r="P15" i="16"/>
  <c r="Q15" i="16"/>
  <c r="R15" i="16"/>
  <c r="L16" i="16"/>
  <c r="M16" i="16"/>
  <c r="N16" i="16"/>
  <c r="O16" i="16"/>
  <c r="P16" i="16"/>
  <c r="Q16" i="16"/>
  <c r="R16" i="16"/>
  <c r="L17" i="16"/>
  <c r="M17" i="16"/>
  <c r="N17" i="16"/>
  <c r="O17" i="16"/>
  <c r="P17" i="16"/>
  <c r="Q17" i="16"/>
  <c r="R17" i="16"/>
  <c r="L18" i="16"/>
  <c r="M18" i="16"/>
  <c r="N18" i="16"/>
  <c r="O18" i="16"/>
  <c r="P18" i="16"/>
  <c r="Q18" i="16"/>
  <c r="R18" i="16"/>
  <c r="L19" i="16"/>
  <c r="M19" i="16"/>
  <c r="N19" i="16"/>
  <c r="O19" i="16"/>
  <c r="P19" i="16"/>
  <c r="Q19" i="16"/>
  <c r="R19" i="16"/>
  <c r="Q14" i="16"/>
  <c r="P14" i="16"/>
  <c r="O14" i="16"/>
  <c r="N14" i="16"/>
  <c r="M14" i="16"/>
  <c r="L14" i="16"/>
  <c r="X25" i="13"/>
  <c r="W38" i="13"/>
  <c r="P38" i="13"/>
  <c r="Q4" i="20"/>
  <c r="Z4" i="20"/>
  <c r="H14" i="20"/>
  <c r="Q14" i="20"/>
  <c r="Z14" i="20"/>
  <c r="H24" i="20"/>
  <c r="Q24" i="20"/>
  <c r="Z24" i="20"/>
  <c r="H34" i="20"/>
  <c r="Q34" i="20"/>
  <c r="Z34" i="20"/>
  <c r="B4" i="20"/>
  <c r="K4" i="20"/>
  <c r="C4" i="20"/>
  <c r="L4" i="20"/>
  <c r="D4" i="20"/>
  <c r="M4" i="20"/>
  <c r="V4" i="20"/>
  <c r="D14" i="20"/>
  <c r="M14" i="20"/>
  <c r="V14" i="20"/>
  <c r="D24" i="20"/>
  <c r="M24" i="20"/>
  <c r="V24" i="20"/>
  <c r="D34" i="20"/>
  <c r="M34" i="20"/>
  <c r="V34" i="20"/>
  <c r="E4" i="20"/>
  <c r="N4" i="20"/>
  <c r="W4" i="20"/>
  <c r="E14" i="20"/>
  <c r="N14" i="20"/>
  <c r="W14" i="20"/>
  <c r="E24" i="20"/>
  <c r="N24" i="20"/>
  <c r="W24" i="20"/>
  <c r="E34" i="20"/>
  <c r="N34" i="20"/>
  <c r="W34" i="20"/>
  <c r="P5" i="16"/>
  <c r="X5" i="16"/>
  <c r="AF5" i="16"/>
  <c r="H13" i="16"/>
  <c r="P13" i="16"/>
  <c r="X13" i="16"/>
  <c r="AF13" i="16"/>
  <c r="H21" i="16"/>
  <c r="P21" i="16"/>
  <c r="X21" i="16"/>
  <c r="AF21" i="16"/>
  <c r="G5" i="16"/>
  <c r="B8" i="20"/>
  <c r="C8" i="20"/>
  <c r="D8" i="20"/>
  <c r="E8" i="20"/>
  <c r="F8" i="20"/>
  <c r="G8" i="20"/>
  <c r="H8" i="20"/>
  <c r="I7" i="20"/>
  <c r="I20" i="20"/>
  <c r="C20" i="20"/>
  <c r="D20" i="20"/>
  <c r="E20" i="20"/>
  <c r="F20" i="20"/>
  <c r="G20" i="20"/>
  <c r="H20" i="20"/>
  <c r="R19" i="20"/>
  <c r="AA16" i="20"/>
  <c r="T17" i="20"/>
  <c r="U17" i="20"/>
  <c r="V17" i="20"/>
  <c r="W17" i="20"/>
  <c r="X17" i="20"/>
  <c r="Y17" i="20"/>
  <c r="Z17" i="20"/>
  <c r="H25" i="20"/>
  <c r="Z14" i="16"/>
  <c r="T15" i="16"/>
  <c r="U15" i="16"/>
  <c r="V15" i="16"/>
  <c r="W15" i="16"/>
  <c r="X15" i="16"/>
  <c r="Y15" i="16"/>
  <c r="Z15" i="16"/>
  <c r="T16" i="16"/>
  <c r="U16" i="16"/>
  <c r="V16" i="16"/>
  <c r="W16" i="16"/>
  <c r="X16" i="16"/>
  <c r="Y16" i="16"/>
  <c r="Z16" i="16"/>
  <c r="T17" i="16"/>
  <c r="U17" i="16"/>
  <c r="V17" i="16"/>
  <c r="W17" i="16"/>
  <c r="X17" i="16"/>
  <c r="Y17" i="16"/>
  <c r="Z17" i="16"/>
  <c r="T18" i="16"/>
  <c r="U18" i="16"/>
  <c r="V18" i="16"/>
  <c r="W18" i="16"/>
  <c r="X18" i="16"/>
  <c r="Y18" i="16"/>
  <c r="Z18" i="16"/>
  <c r="T19" i="16"/>
  <c r="U19" i="16"/>
  <c r="V19" i="16"/>
  <c r="W19" i="16"/>
  <c r="X19" i="16"/>
  <c r="Y19" i="16"/>
  <c r="Z19" i="16"/>
  <c r="J22" i="15"/>
  <c r="U15" i="15"/>
  <c r="V15" i="15"/>
  <c r="W15" i="15"/>
  <c r="X15" i="15"/>
  <c r="Y15" i="15"/>
  <c r="Z15" i="15"/>
  <c r="T16" i="15"/>
  <c r="U16" i="15"/>
  <c r="V16" i="15"/>
  <c r="W16" i="15"/>
  <c r="X16" i="15"/>
  <c r="Y16" i="15"/>
  <c r="Z16" i="15"/>
  <c r="T17" i="15"/>
  <c r="U17" i="15"/>
  <c r="V17" i="15"/>
  <c r="W17" i="15"/>
  <c r="X17" i="15"/>
  <c r="Y17" i="15"/>
  <c r="Z17" i="15"/>
  <c r="T18" i="15"/>
  <c r="U18" i="15"/>
  <c r="V18" i="15"/>
  <c r="W18" i="15"/>
  <c r="X18" i="15"/>
  <c r="Y18" i="15"/>
  <c r="Z18" i="15"/>
  <c r="T19" i="15"/>
  <c r="U19" i="15"/>
  <c r="V19" i="15"/>
  <c r="W19" i="15"/>
  <c r="X19" i="15"/>
  <c r="Y19" i="15"/>
  <c r="Z19" i="15"/>
  <c r="W25" i="13"/>
  <c r="V25" i="13"/>
  <c r="U25" i="13"/>
  <c r="T25" i="13"/>
  <c r="S25" i="13"/>
  <c r="R25" i="13"/>
  <c r="R27" i="13"/>
  <c r="S27" i="13"/>
  <c r="T27" i="13"/>
  <c r="U27" i="13"/>
  <c r="V27" i="13"/>
  <c r="W27" i="13"/>
  <c r="X27" i="13"/>
  <c r="R29" i="13"/>
  <c r="S29" i="13"/>
  <c r="T29" i="13"/>
  <c r="U29" i="13"/>
  <c r="V29" i="13"/>
  <c r="W29" i="13"/>
  <c r="X29" i="13"/>
  <c r="R31" i="13"/>
  <c r="S31" i="13"/>
  <c r="T31" i="13"/>
  <c r="U31" i="13"/>
  <c r="V31" i="13"/>
  <c r="W31" i="13"/>
  <c r="X31" i="13"/>
  <c r="R33" i="13"/>
  <c r="S33" i="13"/>
  <c r="T33" i="13"/>
  <c r="U33" i="13"/>
  <c r="V33" i="13"/>
  <c r="W33" i="13"/>
  <c r="X33" i="13"/>
  <c r="R35" i="13"/>
  <c r="S35" i="13"/>
  <c r="T35" i="13"/>
  <c r="U35" i="13"/>
  <c r="V35" i="13"/>
  <c r="W35" i="13"/>
  <c r="X35" i="13"/>
  <c r="R23" i="13"/>
  <c r="X24" i="13"/>
  <c r="W24" i="13"/>
  <c r="V24" i="13"/>
  <c r="U24" i="13"/>
  <c r="T24" i="13"/>
  <c r="S24" i="13"/>
  <c r="R24" i="13"/>
  <c r="I8" i="20"/>
  <c r="B9" i="20"/>
  <c r="U4" i="20"/>
  <c r="C14" i="20"/>
  <c r="L14" i="20"/>
  <c r="U14" i="20"/>
  <c r="C24" i="20"/>
  <c r="L24" i="20"/>
  <c r="U24" i="20"/>
  <c r="C34" i="20"/>
  <c r="L34" i="20"/>
  <c r="U34" i="20"/>
  <c r="G4" i="20"/>
  <c r="P4" i="20"/>
  <c r="Y4" i="20"/>
  <c r="G14" i="20"/>
  <c r="P14" i="20"/>
  <c r="Y14" i="20"/>
  <c r="G24" i="20"/>
  <c r="P24" i="20"/>
  <c r="Y24" i="20"/>
  <c r="G34" i="20"/>
  <c r="P34" i="20"/>
  <c r="Y34" i="20"/>
  <c r="T4" i="20"/>
  <c r="B14" i="20"/>
  <c r="K14" i="20"/>
  <c r="T14" i="20"/>
  <c r="B24" i="20"/>
  <c r="K24" i="20"/>
  <c r="T24" i="20"/>
  <c r="B34" i="20"/>
  <c r="K34" i="20"/>
  <c r="T34" i="20"/>
  <c r="F4" i="20"/>
  <c r="O4" i="20"/>
  <c r="X4" i="20"/>
  <c r="F14" i="20"/>
  <c r="O14" i="20"/>
  <c r="X14" i="20"/>
  <c r="F24" i="20"/>
  <c r="O24" i="20"/>
  <c r="X24" i="20"/>
  <c r="F34" i="20"/>
  <c r="O34" i="20"/>
  <c r="X34" i="20"/>
  <c r="L20" i="20"/>
  <c r="M20" i="20"/>
  <c r="N20" i="20"/>
  <c r="O20" i="20"/>
  <c r="P20" i="20"/>
  <c r="Q20" i="20"/>
  <c r="R20" i="20"/>
  <c r="O5" i="16"/>
  <c r="W5" i="16"/>
  <c r="AE5" i="16"/>
  <c r="G13" i="16"/>
  <c r="O13" i="16"/>
  <c r="W13" i="16"/>
  <c r="AE13" i="16"/>
  <c r="G21" i="16"/>
  <c r="O21" i="16"/>
  <c r="W21" i="16"/>
  <c r="AE21" i="16"/>
  <c r="F5" i="16"/>
  <c r="AA17" i="20"/>
  <c r="T18" i="20"/>
  <c r="U18" i="20"/>
  <c r="V18" i="20"/>
  <c r="W18" i="20"/>
  <c r="X18" i="20"/>
  <c r="Y18" i="20"/>
  <c r="Z18" i="20"/>
  <c r="G25" i="20"/>
  <c r="F25" i="20"/>
  <c r="E25" i="20"/>
  <c r="D25" i="20"/>
  <c r="C25" i="20"/>
  <c r="B25" i="20"/>
  <c r="I25" i="20"/>
  <c r="C22" i="20"/>
  <c r="B26" i="20"/>
  <c r="C26" i="20"/>
  <c r="D26" i="20"/>
  <c r="E26" i="20"/>
  <c r="F26" i="20"/>
  <c r="G26" i="20"/>
  <c r="H26" i="20"/>
  <c r="B23" i="20"/>
  <c r="Z12" i="16"/>
  <c r="T12" i="16"/>
  <c r="Y14" i="16"/>
  <c r="X14" i="16"/>
  <c r="W14" i="16"/>
  <c r="V14" i="16"/>
  <c r="U14" i="16"/>
  <c r="T14" i="16"/>
  <c r="AH14" i="16"/>
  <c r="AB15" i="16"/>
  <c r="AC15" i="16"/>
  <c r="AD15" i="16"/>
  <c r="AE15" i="16"/>
  <c r="AF15" i="16"/>
  <c r="AG15" i="16"/>
  <c r="AH15" i="16"/>
  <c r="AB16" i="16"/>
  <c r="AC16" i="16"/>
  <c r="AD16" i="16"/>
  <c r="AE16" i="16"/>
  <c r="AF16" i="16"/>
  <c r="AG16" i="16"/>
  <c r="AH16" i="16"/>
  <c r="AB17" i="16"/>
  <c r="AC17" i="16"/>
  <c r="AD17" i="16"/>
  <c r="AE17" i="16"/>
  <c r="AF17" i="16"/>
  <c r="AG17" i="16"/>
  <c r="AH17" i="16"/>
  <c r="AB18" i="16"/>
  <c r="AC18" i="16"/>
  <c r="AD18" i="16"/>
  <c r="AE18" i="16"/>
  <c r="AF18" i="16"/>
  <c r="AG18" i="16"/>
  <c r="AH18" i="16"/>
  <c r="AB19" i="16"/>
  <c r="AC19" i="16"/>
  <c r="AD19" i="16"/>
  <c r="AE19" i="16"/>
  <c r="AF19" i="16"/>
  <c r="AG19" i="16"/>
  <c r="AH19" i="16"/>
  <c r="D23" i="15"/>
  <c r="I22" i="15"/>
  <c r="H22" i="15"/>
  <c r="G22" i="15"/>
  <c r="F22" i="15"/>
  <c r="E22" i="15"/>
  <c r="D22" i="15"/>
  <c r="J20" i="15"/>
  <c r="D20" i="15"/>
  <c r="X38" i="13"/>
  <c r="AF25" i="13"/>
  <c r="N5" i="16"/>
  <c r="V5" i="16"/>
  <c r="AD5" i="16"/>
  <c r="F13" i="16"/>
  <c r="N13" i="16"/>
  <c r="V13" i="16"/>
  <c r="AD13" i="16"/>
  <c r="F21" i="16"/>
  <c r="N21" i="16"/>
  <c r="V21" i="16"/>
  <c r="AD21" i="16"/>
  <c r="E5" i="16"/>
  <c r="I9" i="20"/>
  <c r="A9" i="20"/>
  <c r="C9" i="20"/>
  <c r="D9" i="20"/>
  <c r="E9" i="20"/>
  <c r="F9" i="20"/>
  <c r="G9" i="20"/>
  <c r="H9" i="20"/>
  <c r="B10" i="20"/>
  <c r="AB12" i="16"/>
  <c r="Q25" i="20"/>
  <c r="I26" i="20"/>
  <c r="B27" i="20"/>
  <c r="C27" i="20"/>
  <c r="D27" i="20"/>
  <c r="E27" i="20"/>
  <c r="F27" i="20"/>
  <c r="G27" i="20"/>
  <c r="H27" i="20"/>
  <c r="AA18" i="20"/>
  <c r="T19" i="20"/>
  <c r="AG14" i="16"/>
  <c r="AF14" i="16"/>
  <c r="AE14" i="16"/>
  <c r="AD14" i="16"/>
  <c r="AC14" i="16"/>
  <c r="AB14" i="16"/>
  <c r="AH12" i="16"/>
  <c r="E23" i="15"/>
  <c r="F23" i="15"/>
  <c r="G23" i="15"/>
  <c r="H23" i="15"/>
  <c r="I23" i="15"/>
  <c r="J23" i="15"/>
  <c r="D24" i="15"/>
  <c r="E24" i="15"/>
  <c r="F24" i="15"/>
  <c r="G24" i="15"/>
  <c r="H24" i="15"/>
  <c r="I24" i="15"/>
  <c r="J24" i="15"/>
  <c r="D25" i="15"/>
  <c r="E25" i="15"/>
  <c r="F25" i="15"/>
  <c r="G25" i="15"/>
  <c r="H25" i="15"/>
  <c r="I25" i="15"/>
  <c r="J25" i="15"/>
  <c r="D26" i="15"/>
  <c r="E26" i="15"/>
  <c r="F26" i="15"/>
  <c r="G26" i="15"/>
  <c r="H26" i="15"/>
  <c r="I26" i="15"/>
  <c r="J26" i="15"/>
  <c r="D27" i="15"/>
  <c r="E27" i="15"/>
  <c r="F27" i="15"/>
  <c r="G27" i="15"/>
  <c r="H27" i="15"/>
  <c r="I27" i="15"/>
  <c r="J27" i="15"/>
  <c r="R22" i="15"/>
  <c r="J22" i="16"/>
  <c r="D20" i="16"/>
  <c r="Z23" i="13"/>
  <c r="AE25" i="13"/>
  <c r="AD25" i="13"/>
  <c r="AC25" i="13"/>
  <c r="AB25" i="13"/>
  <c r="AA25" i="13"/>
  <c r="Z25" i="13"/>
  <c r="AE38" i="13"/>
  <c r="Z27" i="13"/>
  <c r="AF24" i="13"/>
  <c r="AE24" i="13"/>
  <c r="AD24" i="13"/>
  <c r="AC24" i="13"/>
  <c r="AB24" i="13"/>
  <c r="AA24" i="13"/>
  <c r="Z24" i="13"/>
  <c r="C10" i="20"/>
  <c r="D10" i="20"/>
  <c r="E10" i="20"/>
  <c r="F10" i="20"/>
  <c r="G10" i="20"/>
  <c r="H10" i="20"/>
  <c r="A10" i="20"/>
  <c r="I10" i="20"/>
  <c r="M5" i="16"/>
  <c r="U5" i="16"/>
  <c r="AC5" i="16"/>
  <c r="E13" i="16"/>
  <c r="M13" i="16"/>
  <c r="U13" i="16"/>
  <c r="AC13" i="16"/>
  <c r="E21" i="16"/>
  <c r="M21" i="16"/>
  <c r="U21" i="16"/>
  <c r="AC21" i="16"/>
  <c r="D5" i="16"/>
  <c r="L5" i="16"/>
  <c r="T5" i="16"/>
  <c r="AB5" i="16"/>
  <c r="D13" i="16"/>
  <c r="L13" i="16"/>
  <c r="T13" i="16"/>
  <c r="AB13" i="16"/>
  <c r="D21" i="16"/>
  <c r="L21" i="16"/>
  <c r="T21" i="16"/>
  <c r="AB21" i="16"/>
  <c r="J5" i="20"/>
  <c r="B28" i="20"/>
  <c r="C28" i="20"/>
  <c r="D28" i="20"/>
  <c r="E28" i="20"/>
  <c r="F28" i="20"/>
  <c r="G28" i="20"/>
  <c r="H28" i="20"/>
  <c r="I27" i="20"/>
  <c r="AA19" i="20"/>
  <c r="U19" i="20"/>
  <c r="V19" i="20"/>
  <c r="W19" i="20"/>
  <c r="X19" i="20"/>
  <c r="Y19" i="20"/>
  <c r="Z19" i="20"/>
  <c r="T20" i="20"/>
  <c r="R25" i="20"/>
  <c r="K26" i="20"/>
  <c r="L26" i="20"/>
  <c r="M26" i="20"/>
  <c r="N26" i="20"/>
  <c r="O26" i="20"/>
  <c r="P26" i="20"/>
  <c r="Q26" i="20"/>
  <c r="L22" i="20"/>
  <c r="P25" i="20"/>
  <c r="O25" i="20"/>
  <c r="N25" i="20"/>
  <c r="M25" i="20"/>
  <c r="L25" i="20"/>
  <c r="K25" i="20"/>
  <c r="K23" i="20"/>
  <c r="Z25" i="20"/>
  <c r="J20" i="16"/>
  <c r="L20" i="15"/>
  <c r="R20" i="15"/>
  <c r="L23" i="15"/>
  <c r="M23" i="15"/>
  <c r="N23" i="15"/>
  <c r="O23" i="15"/>
  <c r="P23" i="15"/>
  <c r="Q23" i="15"/>
  <c r="R23" i="15"/>
  <c r="L24" i="15"/>
  <c r="M24" i="15"/>
  <c r="N24" i="15"/>
  <c r="O24" i="15"/>
  <c r="P24" i="15"/>
  <c r="Q24" i="15"/>
  <c r="R24" i="15"/>
  <c r="L25" i="15"/>
  <c r="M25" i="15"/>
  <c r="N25" i="15"/>
  <c r="O25" i="15"/>
  <c r="P25" i="15"/>
  <c r="Q25" i="15"/>
  <c r="R25" i="15"/>
  <c r="L26" i="15"/>
  <c r="M26" i="15"/>
  <c r="N26" i="15"/>
  <c r="O26" i="15"/>
  <c r="P26" i="15"/>
  <c r="Q26" i="15"/>
  <c r="R26" i="15"/>
  <c r="L27" i="15"/>
  <c r="M27" i="15"/>
  <c r="N27" i="15"/>
  <c r="O27" i="15"/>
  <c r="P27" i="15"/>
  <c r="Q27" i="15"/>
  <c r="R27" i="15"/>
  <c r="Q22" i="15"/>
  <c r="P22" i="15"/>
  <c r="O22" i="15"/>
  <c r="N22" i="15"/>
  <c r="M22" i="15"/>
  <c r="L22" i="15"/>
  <c r="I22" i="16"/>
  <c r="H22" i="16"/>
  <c r="G22" i="16"/>
  <c r="F22" i="16"/>
  <c r="E22" i="16"/>
  <c r="D22" i="16"/>
  <c r="D23" i="16"/>
  <c r="E23" i="16"/>
  <c r="F23" i="16"/>
  <c r="G23" i="16"/>
  <c r="H23" i="16"/>
  <c r="I23" i="16"/>
  <c r="J23" i="16"/>
  <c r="D24" i="16"/>
  <c r="E24" i="16"/>
  <c r="F24" i="16"/>
  <c r="G24" i="16"/>
  <c r="H24" i="16"/>
  <c r="I24" i="16"/>
  <c r="J24" i="16"/>
  <c r="D25" i="16"/>
  <c r="E25" i="16"/>
  <c r="F25" i="16"/>
  <c r="G25" i="16"/>
  <c r="H25" i="16"/>
  <c r="I25" i="16"/>
  <c r="J25" i="16"/>
  <c r="D26" i="16"/>
  <c r="E26" i="16"/>
  <c r="F26" i="16"/>
  <c r="G26" i="16"/>
  <c r="H26" i="16"/>
  <c r="I26" i="16"/>
  <c r="J26" i="16"/>
  <c r="D27" i="16"/>
  <c r="E27" i="16"/>
  <c r="F27" i="16"/>
  <c r="G27" i="16"/>
  <c r="H27" i="16"/>
  <c r="I27" i="16"/>
  <c r="J27" i="16"/>
  <c r="AA27" i="13"/>
  <c r="AB27" i="13"/>
  <c r="AC27" i="13"/>
  <c r="AD27" i="13"/>
  <c r="AE27" i="13"/>
  <c r="AF27" i="13"/>
  <c r="Z29" i="13"/>
  <c r="AA29" i="13"/>
  <c r="AB29" i="13"/>
  <c r="AC29" i="13"/>
  <c r="AD29" i="13"/>
  <c r="AE29" i="13"/>
  <c r="AF29" i="13"/>
  <c r="Z31" i="13"/>
  <c r="AA31" i="13"/>
  <c r="AB31" i="13"/>
  <c r="AC31" i="13"/>
  <c r="AD31" i="13"/>
  <c r="AE31" i="13"/>
  <c r="AF31" i="13"/>
  <c r="Z33" i="13"/>
  <c r="H42" i="13"/>
  <c r="AA33" i="13"/>
  <c r="AB33" i="13"/>
  <c r="AC33" i="13"/>
  <c r="AD33" i="13"/>
  <c r="AE33" i="13"/>
  <c r="AF33" i="13"/>
  <c r="Z35" i="13"/>
  <c r="AA35" i="13"/>
  <c r="AB35" i="13"/>
  <c r="AC35" i="13"/>
  <c r="AD35" i="13"/>
  <c r="AE35" i="13"/>
  <c r="AF35" i="13"/>
  <c r="J6" i="20"/>
  <c r="J7" i="20"/>
  <c r="J8" i="20"/>
  <c r="J9" i="20"/>
  <c r="S5" i="20"/>
  <c r="S6" i="20"/>
  <c r="Y25" i="20"/>
  <c r="X25" i="20"/>
  <c r="W25" i="20"/>
  <c r="V25" i="20"/>
  <c r="U25" i="20"/>
  <c r="T25" i="20"/>
  <c r="U22" i="20"/>
  <c r="T23" i="20"/>
  <c r="T26" i="20"/>
  <c r="U26" i="20"/>
  <c r="V26" i="20"/>
  <c r="W26" i="20"/>
  <c r="X26" i="20"/>
  <c r="Y26" i="20"/>
  <c r="Z26" i="20"/>
  <c r="AA25" i="20"/>
  <c r="K27" i="20"/>
  <c r="L27" i="20"/>
  <c r="M27" i="20"/>
  <c r="N27" i="20"/>
  <c r="O27" i="20"/>
  <c r="P27" i="20"/>
  <c r="Q27" i="20"/>
  <c r="R26" i="20"/>
  <c r="U20" i="20"/>
  <c r="V20" i="20"/>
  <c r="W20" i="20"/>
  <c r="X20" i="20"/>
  <c r="Y20" i="20"/>
  <c r="Z20" i="20"/>
  <c r="AA20" i="20"/>
  <c r="B29" i="20"/>
  <c r="I28" i="20"/>
  <c r="R22" i="16"/>
  <c r="L20" i="16"/>
  <c r="Z22" i="15"/>
  <c r="B44" i="13"/>
  <c r="C44" i="13"/>
  <c r="D44" i="13"/>
  <c r="E44" i="13"/>
  <c r="F44" i="13"/>
  <c r="G44" i="13"/>
  <c r="H44" i="13"/>
  <c r="B46" i="13"/>
  <c r="C46" i="13"/>
  <c r="D46" i="13"/>
  <c r="E46" i="13"/>
  <c r="F46" i="13"/>
  <c r="G46" i="13"/>
  <c r="H46" i="13"/>
  <c r="B48" i="13"/>
  <c r="C48" i="13"/>
  <c r="D48" i="13"/>
  <c r="E48" i="13"/>
  <c r="F48" i="13"/>
  <c r="G48" i="13"/>
  <c r="H48" i="13"/>
  <c r="B50" i="13"/>
  <c r="C50" i="13"/>
  <c r="D50" i="13"/>
  <c r="E50" i="13"/>
  <c r="F50" i="13"/>
  <c r="G50" i="13"/>
  <c r="H50" i="13"/>
  <c r="B52" i="13"/>
  <c r="C52" i="13"/>
  <c r="D52" i="13"/>
  <c r="E52" i="13"/>
  <c r="F52" i="13"/>
  <c r="G52" i="13"/>
  <c r="H52" i="13"/>
  <c r="G42" i="13"/>
  <c r="F42" i="13"/>
  <c r="E42" i="13"/>
  <c r="D42" i="13"/>
  <c r="C42" i="13"/>
  <c r="B42" i="13"/>
  <c r="G55" i="13"/>
  <c r="H41" i="13"/>
  <c r="G41" i="13"/>
  <c r="F41" i="13"/>
  <c r="E41" i="13"/>
  <c r="D41" i="13"/>
  <c r="C41" i="13"/>
  <c r="B41" i="13"/>
  <c r="B40" i="13"/>
  <c r="AF38" i="13"/>
  <c r="Q22" i="16"/>
  <c r="P22" i="16"/>
  <c r="O22" i="16"/>
  <c r="N22" i="16"/>
  <c r="M22" i="16"/>
  <c r="L22" i="16"/>
  <c r="R27" i="20"/>
  <c r="K28" i="20"/>
  <c r="L28" i="20"/>
  <c r="M28" i="20"/>
  <c r="N28" i="20"/>
  <c r="O28" i="20"/>
  <c r="P28" i="20"/>
  <c r="Q28" i="20"/>
  <c r="I29" i="20"/>
  <c r="C29" i="20"/>
  <c r="D29" i="20"/>
  <c r="E29" i="20"/>
  <c r="F29" i="20"/>
  <c r="G29" i="20"/>
  <c r="H29" i="20"/>
  <c r="B30" i="20"/>
  <c r="T27" i="20"/>
  <c r="U27" i="20"/>
  <c r="V27" i="20"/>
  <c r="W27" i="20"/>
  <c r="X27" i="20"/>
  <c r="Y27" i="20"/>
  <c r="Z27" i="20"/>
  <c r="AA26" i="20"/>
  <c r="H35" i="20"/>
  <c r="L23" i="16"/>
  <c r="M23" i="16"/>
  <c r="N23" i="16"/>
  <c r="O23" i="16"/>
  <c r="P23" i="16"/>
  <c r="Q23" i="16"/>
  <c r="R23" i="16"/>
  <c r="L24" i="16"/>
  <c r="M24" i="16"/>
  <c r="N24" i="16"/>
  <c r="O24" i="16"/>
  <c r="P24" i="16"/>
  <c r="Q24" i="16"/>
  <c r="R24" i="16"/>
  <c r="L25" i="16"/>
  <c r="M25" i="16"/>
  <c r="N25" i="16"/>
  <c r="O25" i="16"/>
  <c r="P25" i="16"/>
  <c r="Q25" i="16"/>
  <c r="R25" i="16"/>
  <c r="L26" i="16"/>
  <c r="M26" i="16"/>
  <c r="N26" i="16"/>
  <c r="O26" i="16"/>
  <c r="P26" i="16"/>
  <c r="Q26" i="16"/>
  <c r="R26" i="16"/>
  <c r="L27" i="16"/>
  <c r="M27" i="16"/>
  <c r="N27" i="16"/>
  <c r="O27" i="16"/>
  <c r="P27" i="16"/>
  <c r="Q27" i="16"/>
  <c r="R27" i="16"/>
  <c r="R20" i="16"/>
  <c r="S7" i="20"/>
  <c r="S8" i="20"/>
  <c r="S9" i="20"/>
  <c r="S10" i="20"/>
  <c r="Y22" i="15"/>
  <c r="X22" i="15"/>
  <c r="W22" i="15"/>
  <c r="V22" i="15"/>
  <c r="U22" i="15"/>
  <c r="T22" i="15"/>
  <c r="T23" i="15"/>
  <c r="T20" i="15"/>
  <c r="Z20" i="15"/>
  <c r="H55" i="13"/>
  <c r="P42" i="13"/>
  <c r="A15" i="20"/>
  <c r="A16" i="20"/>
  <c r="A17" i="20"/>
  <c r="A18" i="20"/>
  <c r="A19" i="20"/>
  <c r="A20" i="20"/>
  <c r="Z22" i="16"/>
  <c r="Z20" i="16"/>
  <c r="I30" i="20"/>
  <c r="C30" i="20"/>
  <c r="D30" i="20"/>
  <c r="E30" i="20"/>
  <c r="F30" i="20"/>
  <c r="G30" i="20"/>
  <c r="H30" i="20"/>
  <c r="G35" i="20"/>
  <c r="F35" i="20"/>
  <c r="E35" i="20"/>
  <c r="D35" i="20"/>
  <c r="C35" i="20"/>
  <c r="B35" i="20"/>
  <c r="B33" i="20"/>
  <c r="I35" i="20"/>
  <c r="C32" i="20"/>
  <c r="B36" i="20"/>
  <c r="C36" i="20"/>
  <c r="D36" i="20"/>
  <c r="E36" i="20"/>
  <c r="F36" i="20"/>
  <c r="G36" i="20"/>
  <c r="H36" i="20"/>
  <c r="R28" i="20"/>
  <c r="K29" i="20"/>
  <c r="T28" i="20"/>
  <c r="U28" i="20"/>
  <c r="V28" i="20"/>
  <c r="W28" i="20"/>
  <c r="X28" i="20"/>
  <c r="Y28" i="20"/>
  <c r="Z28" i="20"/>
  <c r="AA27" i="20"/>
  <c r="U23" i="15"/>
  <c r="V23" i="15"/>
  <c r="W23" i="15"/>
  <c r="X23" i="15"/>
  <c r="Y23" i="15"/>
  <c r="Z23" i="15"/>
  <c r="T24" i="15"/>
  <c r="U24" i="15"/>
  <c r="V24" i="15"/>
  <c r="W24" i="15"/>
  <c r="X24" i="15"/>
  <c r="Y24" i="15"/>
  <c r="Z24" i="15"/>
  <c r="T25" i="15"/>
  <c r="U25" i="15"/>
  <c r="V25" i="15"/>
  <c r="W25" i="15"/>
  <c r="X25" i="15"/>
  <c r="Y25" i="15"/>
  <c r="Z25" i="15"/>
  <c r="T26" i="15"/>
  <c r="U26" i="15"/>
  <c r="V26" i="15"/>
  <c r="W26" i="15"/>
  <c r="X26" i="15"/>
  <c r="Y26" i="15"/>
  <c r="Z26" i="15"/>
  <c r="T27" i="15"/>
  <c r="U27" i="15"/>
  <c r="V27" i="15"/>
  <c r="W27" i="15"/>
  <c r="X27" i="15"/>
  <c r="Y27" i="15"/>
  <c r="Z27" i="15"/>
  <c r="J30" i="15"/>
  <c r="J44" i="13"/>
  <c r="K44" i="13"/>
  <c r="L44" i="13"/>
  <c r="M44" i="13"/>
  <c r="N44" i="13"/>
  <c r="O44" i="13"/>
  <c r="P44" i="13"/>
  <c r="J46" i="13"/>
  <c r="K46" i="13"/>
  <c r="L46" i="13"/>
  <c r="M46" i="13"/>
  <c r="N46" i="13"/>
  <c r="O46" i="13"/>
  <c r="P46" i="13"/>
  <c r="J48" i="13"/>
  <c r="K48" i="13"/>
  <c r="L48" i="13"/>
  <c r="M48" i="13"/>
  <c r="N48" i="13"/>
  <c r="O48" i="13"/>
  <c r="P48" i="13"/>
  <c r="J50" i="13"/>
  <c r="K50" i="13"/>
  <c r="L50" i="13"/>
  <c r="M50" i="13"/>
  <c r="N50" i="13"/>
  <c r="O50" i="13"/>
  <c r="P50" i="13"/>
  <c r="J52" i="13"/>
  <c r="K52" i="13"/>
  <c r="L52" i="13"/>
  <c r="M52" i="13"/>
  <c r="N52" i="13"/>
  <c r="O52" i="13"/>
  <c r="P52" i="13"/>
  <c r="O42" i="13"/>
  <c r="N42" i="13"/>
  <c r="M42" i="13"/>
  <c r="L42" i="13"/>
  <c r="K42" i="13"/>
  <c r="J42" i="13"/>
  <c r="P41" i="13"/>
  <c r="O41" i="13"/>
  <c r="N41" i="13"/>
  <c r="M41" i="13"/>
  <c r="L41" i="13"/>
  <c r="K41" i="13"/>
  <c r="J41" i="13"/>
  <c r="J40" i="13"/>
  <c r="O55" i="13"/>
  <c r="J15" i="20"/>
  <c r="T23" i="16"/>
  <c r="U23" i="16"/>
  <c r="V23" i="16"/>
  <c r="W23" i="16"/>
  <c r="X23" i="16"/>
  <c r="Y23" i="16"/>
  <c r="Z23" i="16"/>
  <c r="T24" i="16"/>
  <c r="U24" i="16"/>
  <c r="V24" i="16"/>
  <c r="W24" i="16"/>
  <c r="X24" i="16"/>
  <c r="Y24" i="16"/>
  <c r="Z24" i="16"/>
  <c r="T25" i="16"/>
  <c r="U25" i="16"/>
  <c r="V25" i="16"/>
  <c r="W25" i="16"/>
  <c r="X25" i="16"/>
  <c r="Y25" i="16"/>
  <c r="Z25" i="16"/>
  <c r="T26" i="16"/>
  <c r="U26" i="16"/>
  <c r="V26" i="16"/>
  <c r="W26" i="16"/>
  <c r="X26" i="16"/>
  <c r="Y26" i="16"/>
  <c r="Z26" i="16"/>
  <c r="T27" i="16"/>
  <c r="U27" i="16"/>
  <c r="V27" i="16"/>
  <c r="W27" i="16"/>
  <c r="X27" i="16"/>
  <c r="Y27" i="16"/>
  <c r="Z27" i="16"/>
  <c r="Y22" i="16"/>
  <c r="X22" i="16"/>
  <c r="W22" i="16"/>
  <c r="V22" i="16"/>
  <c r="U22" i="16"/>
  <c r="T22" i="16"/>
  <c r="T20" i="16"/>
  <c r="J16" i="20"/>
  <c r="J17" i="20"/>
  <c r="J18" i="20"/>
  <c r="J19" i="20"/>
  <c r="J20" i="20"/>
  <c r="Q35" i="20"/>
  <c r="R35" i="20"/>
  <c r="AA28" i="20"/>
  <c r="T29" i="20"/>
  <c r="B37" i="20"/>
  <c r="C37" i="20"/>
  <c r="D37" i="20"/>
  <c r="E37" i="20"/>
  <c r="F37" i="20"/>
  <c r="G37" i="20"/>
  <c r="H37" i="20"/>
  <c r="I36" i="20"/>
  <c r="L29" i="20"/>
  <c r="M29" i="20"/>
  <c r="N29" i="20"/>
  <c r="O29" i="20"/>
  <c r="P29" i="20"/>
  <c r="Q29" i="20"/>
  <c r="K30" i="20"/>
  <c r="R29" i="20"/>
  <c r="X42" i="13"/>
  <c r="X41" i="13"/>
  <c r="W41" i="13"/>
  <c r="V41" i="13"/>
  <c r="U41" i="13"/>
  <c r="T41" i="13"/>
  <c r="S41" i="13"/>
  <c r="R41" i="13"/>
  <c r="P55" i="13"/>
  <c r="D31" i="15"/>
  <c r="D28" i="15"/>
  <c r="I30" i="15"/>
  <c r="H30" i="15"/>
  <c r="G30" i="15"/>
  <c r="F30" i="15"/>
  <c r="E30" i="15"/>
  <c r="D30" i="15"/>
  <c r="J28" i="15"/>
  <c r="AH22" i="16"/>
  <c r="AH20" i="16"/>
  <c r="S15" i="20"/>
  <c r="S16" i="20"/>
  <c r="S17" i="20"/>
  <c r="S18" i="20"/>
  <c r="S19" i="20"/>
  <c r="S20" i="20"/>
  <c r="K33" i="20"/>
  <c r="L32" i="20"/>
  <c r="K36" i="20"/>
  <c r="L36" i="20"/>
  <c r="M36" i="20"/>
  <c r="N36" i="20"/>
  <c r="O36" i="20"/>
  <c r="P36" i="20"/>
  <c r="Q36" i="20"/>
  <c r="K37" i="20"/>
  <c r="L37" i="20"/>
  <c r="M37" i="20"/>
  <c r="N37" i="20"/>
  <c r="O37" i="20"/>
  <c r="P37" i="20"/>
  <c r="Q37" i="20"/>
  <c r="P35" i="20"/>
  <c r="O35" i="20"/>
  <c r="N35" i="20"/>
  <c r="M35" i="20"/>
  <c r="L35" i="20"/>
  <c r="K35" i="20"/>
  <c r="W42" i="13"/>
  <c r="V42" i="13"/>
  <c r="U42" i="13"/>
  <c r="T42" i="13"/>
  <c r="S42" i="13"/>
  <c r="R42" i="13"/>
  <c r="W55" i="13"/>
  <c r="Z35" i="20"/>
  <c r="AA35" i="20"/>
  <c r="R40" i="13"/>
  <c r="B38" i="20"/>
  <c r="C38" i="20"/>
  <c r="D38" i="20"/>
  <c r="E38" i="20"/>
  <c r="F38" i="20"/>
  <c r="G38" i="20"/>
  <c r="H38" i="20"/>
  <c r="I37" i="20"/>
  <c r="U29" i="20"/>
  <c r="V29" i="20"/>
  <c r="W29" i="20"/>
  <c r="X29" i="20"/>
  <c r="Y29" i="20"/>
  <c r="Z29" i="20"/>
  <c r="T30" i="20"/>
  <c r="AA29" i="20"/>
  <c r="L30" i="20"/>
  <c r="M30" i="20"/>
  <c r="N30" i="20"/>
  <c r="O30" i="20"/>
  <c r="P30" i="20"/>
  <c r="Q30" i="20"/>
  <c r="R30" i="20"/>
  <c r="R44" i="13"/>
  <c r="S44" i="13"/>
  <c r="T44" i="13"/>
  <c r="U44" i="13"/>
  <c r="V44" i="13"/>
  <c r="W44" i="13"/>
  <c r="X44" i="13"/>
  <c r="R46" i="13"/>
  <c r="S46" i="13"/>
  <c r="T46" i="13"/>
  <c r="U46" i="13"/>
  <c r="V46" i="13"/>
  <c r="W46" i="13"/>
  <c r="X46" i="13"/>
  <c r="R48" i="13"/>
  <c r="S48" i="13"/>
  <c r="T48" i="13"/>
  <c r="U48" i="13"/>
  <c r="V48" i="13"/>
  <c r="W48" i="13"/>
  <c r="X48" i="13"/>
  <c r="R50" i="13"/>
  <c r="S50" i="13"/>
  <c r="T50" i="13"/>
  <c r="U50" i="13"/>
  <c r="V50" i="13"/>
  <c r="W50" i="13"/>
  <c r="X50" i="13"/>
  <c r="R52" i="13"/>
  <c r="S52" i="13"/>
  <c r="T52" i="13"/>
  <c r="U52" i="13"/>
  <c r="V52" i="13"/>
  <c r="W52" i="13"/>
  <c r="X52" i="13"/>
  <c r="E31" i="15"/>
  <c r="F31" i="15"/>
  <c r="G31" i="15"/>
  <c r="H31" i="15"/>
  <c r="I31" i="15"/>
  <c r="J31" i="15"/>
  <c r="D32" i="15"/>
  <c r="E32" i="15"/>
  <c r="F32" i="15"/>
  <c r="G32" i="15"/>
  <c r="H32" i="15"/>
  <c r="I32" i="15"/>
  <c r="J32" i="15"/>
  <c r="D33" i="15"/>
  <c r="E33" i="15"/>
  <c r="F33" i="15"/>
  <c r="G33" i="15"/>
  <c r="H33" i="15"/>
  <c r="I33" i="15"/>
  <c r="J33" i="15"/>
  <c r="D34" i="15"/>
  <c r="E34" i="15"/>
  <c r="F34" i="15"/>
  <c r="G34" i="15"/>
  <c r="H34" i="15"/>
  <c r="I34" i="15"/>
  <c r="J34" i="15"/>
  <c r="D35" i="15"/>
  <c r="E35" i="15"/>
  <c r="F35" i="15"/>
  <c r="G35" i="15"/>
  <c r="H35" i="15"/>
  <c r="I35" i="15"/>
  <c r="J35" i="15"/>
  <c r="R30" i="15"/>
  <c r="AB20" i="16"/>
  <c r="AG22" i="16"/>
  <c r="AF22" i="16"/>
  <c r="AE22" i="16"/>
  <c r="AD22" i="16"/>
  <c r="AC22" i="16"/>
  <c r="AB22" i="16"/>
  <c r="AB23" i="16"/>
  <c r="AC23" i="16"/>
  <c r="AD23" i="16"/>
  <c r="AE23" i="16"/>
  <c r="AF23" i="16"/>
  <c r="AG23" i="16"/>
  <c r="AH23" i="16"/>
  <c r="AB24" i="16"/>
  <c r="AC24" i="16"/>
  <c r="AD24" i="16"/>
  <c r="AE24" i="16"/>
  <c r="AF24" i="16"/>
  <c r="AG24" i="16"/>
  <c r="AH24" i="16"/>
  <c r="AB25" i="16"/>
  <c r="AC25" i="16"/>
  <c r="AD25" i="16"/>
  <c r="AE25" i="16"/>
  <c r="AF25" i="16"/>
  <c r="AG25" i="16"/>
  <c r="AH25" i="16"/>
  <c r="AB26" i="16"/>
  <c r="AC26" i="16"/>
  <c r="AD26" i="16"/>
  <c r="C30" i="16"/>
  <c r="U32" i="20"/>
  <c r="R36" i="20"/>
  <c r="T36" i="20"/>
  <c r="U36" i="20"/>
  <c r="V36" i="20"/>
  <c r="W36" i="20"/>
  <c r="X36" i="20"/>
  <c r="Y36" i="20"/>
  <c r="Z36" i="20"/>
  <c r="T37" i="20"/>
  <c r="U37" i="20"/>
  <c r="V37" i="20"/>
  <c r="W37" i="20"/>
  <c r="X37" i="20"/>
  <c r="Y37" i="20"/>
  <c r="Z37" i="20"/>
  <c r="T33" i="20"/>
  <c r="Y35" i="20"/>
  <c r="X35" i="20"/>
  <c r="W35" i="20"/>
  <c r="V35" i="20"/>
  <c r="U35" i="20"/>
  <c r="T35" i="20"/>
  <c r="I38" i="20"/>
  <c r="B39" i="20"/>
  <c r="AA30" i="20"/>
  <c r="U30" i="20"/>
  <c r="V30" i="20"/>
  <c r="W30" i="20"/>
  <c r="X30" i="20"/>
  <c r="Y30" i="20"/>
  <c r="Z30" i="20"/>
  <c r="K38" i="20"/>
  <c r="L38" i="20"/>
  <c r="M38" i="20"/>
  <c r="N38" i="20"/>
  <c r="O38" i="20"/>
  <c r="P38" i="20"/>
  <c r="Q38" i="20"/>
  <c r="R37" i="20"/>
  <c r="AF42" i="13"/>
  <c r="Z44" i="13"/>
  <c r="AA44" i="13"/>
  <c r="AB44" i="13"/>
  <c r="AC44" i="13"/>
  <c r="AD44" i="13"/>
  <c r="AE44" i="13"/>
  <c r="AF44" i="13"/>
  <c r="Z46" i="13"/>
  <c r="AA46" i="13"/>
  <c r="AB46" i="13"/>
  <c r="AC46" i="13"/>
  <c r="AD46" i="13"/>
  <c r="AE46" i="13"/>
  <c r="AF46" i="13"/>
  <c r="Z48" i="13"/>
  <c r="AA48" i="13"/>
  <c r="AB48" i="13"/>
  <c r="AC48" i="13"/>
  <c r="AD48" i="13"/>
  <c r="AE48" i="13"/>
  <c r="AF48" i="13"/>
  <c r="Z50" i="13"/>
  <c r="AA50" i="13"/>
  <c r="AB50" i="13"/>
  <c r="AC50" i="13"/>
  <c r="AD50" i="13"/>
  <c r="AE50" i="13"/>
  <c r="AF50" i="13"/>
  <c r="Z52" i="13"/>
  <c r="AA52" i="13"/>
  <c r="AB52" i="13"/>
  <c r="AC52" i="13"/>
  <c r="AD52" i="13"/>
  <c r="AE52" i="13"/>
  <c r="AF52" i="13"/>
  <c r="X55" i="13"/>
  <c r="A25" i="20"/>
  <c r="L28" i="15"/>
  <c r="R28" i="15"/>
  <c r="L31" i="15"/>
  <c r="Q30" i="15"/>
  <c r="P30" i="15"/>
  <c r="O30" i="15"/>
  <c r="N30" i="15"/>
  <c r="M30" i="15"/>
  <c r="L30" i="15"/>
  <c r="AE42" i="13"/>
  <c r="AD42" i="13"/>
  <c r="AC42" i="13"/>
  <c r="AB42" i="13"/>
  <c r="AA42" i="13"/>
  <c r="Z42" i="13"/>
  <c r="AF55" i="13"/>
  <c r="AF3" i="13"/>
  <c r="AF4" i="13"/>
  <c r="AE26" i="16"/>
  <c r="AF26" i="16"/>
  <c r="AG26" i="16"/>
  <c r="AH26" i="16"/>
  <c r="AB27" i="16"/>
  <c r="AC27" i="16"/>
  <c r="AD27" i="16"/>
  <c r="AE27" i="16"/>
  <c r="AF27" i="16"/>
  <c r="AG27" i="16"/>
  <c r="AH27" i="16"/>
  <c r="A26" i="20"/>
  <c r="A27" i="20"/>
  <c r="A28" i="20"/>
  <c r="A29" i="20"/>
  <c r="A30" i="20"/>
  <c r="AA36" i="20"/>
  <c r="AF41" i="13"/>
  <c r="AE41" i="13"/>
  <c r="AD41" i="13"/>
  <c r="AC41" i="13"/>
  <c r="AB41" i="13"/>
  <c r="AA41" i="13"/>
  <c r="Z41" i="13"/>
  <c r="AE55" i="13"/>
  <c r="C39" i="20"/>
  <c r="D39" i="20"/>
  <c r="E39" i="20"/>
  <c r="F39" i="20"/>
  <c r="G39" i="20"/>
  <c r="H39" i="20"/>
  <c r="B40" i="20"/>
  <c r="I39" i="20"/>
  <c r="K39" i="20"/>
  <c r="R38" i="20"/>
  <c r="T38" i="20"/>
  <c r="AA37" i="20"/>
  <c r="Z40" i="13"/>
  <c r="M31" i="15"/>
  <c r="N31" i="15"/>
  <c r="O31" i="15"/>
  <c r="P31" i="15"/>
  <c r="Q31" i="15"/>
  <c r="R31" i="15"/>
  <c r="L32" i="15"/>
  <c r="M32" i="15"/>
  <c r="N32" i="15"/>
  <c r="O32" i="15"/>
  <c r="P32" i="15"/>
  <c r="Q32" i="15"/>
  <c r="R32" i="15"/>
  <c r="L33" i="15"/>
  <c r="M33" i="15"/>
  <c r="N33" i="15"/>
  <c r="O33" i="15"/>
  <c r="P33" i="15"/>
  <c r="Q33" i="15"/>
  <c r="R33" i="15"/>
  <c r="L34" i="15"/>
  <c r="M34" i="15"/>
  <c r="N34" i="15"/>
  <c r="O34" i="15"/>
  <c r="P34" i="15"/>
  <c r="Q34" i="15"/>
  <c r="R34" i="15"/>
  <c r="L35" i="15"/>
  <c r="M35" i="15"/>
  <c r="N35" i="15"/>
  <c r="O35" i="15"/>
  <c r="P35" i="15"/>
  <c r="Q35" i="15"/>
  <c r="R35" i="15"/>
  <c r="Z30" i="15"/>
  <c r="J25" i="20"/>
  <c r="L39" i="20"/>
  <c r="M39" i="20"/>
  <c r="N39" i="20"/>
  <c r="O39" i="20"/>
  <c r="P39" i="20"/>
  <c r="Q39" i="20"/>
  <c r="K40" i="20"/>
  <c r="R39" i="20"/>
  <c r="U38" i="20"/>
  <c r="V38" i="20"/>
  <c r="W38" i="20"/>
  <c r="X38" i="20"/>
  <c r="Y38" i="20"/>
  <c r="Z38" i="20"/>
  <c r="K43" i="20"/>
  <c r="C40" i="20"/>
  <c r="D40" i="20"/>
  <c r="E40" i="20"/>
  <c r="F40" i="20"/>
  <c r="G40" i="20"/>
  <c r="H40" i="20"/>
  <c r="I40" i="20"/>
  <c r="T28" i="15"/>
  <c r="Y30" i="15"/>
  <c r="X30" i="15"/>
  <c r="W30" i="15"/>
  <c r="V30" i="15"/>
  <c r="U30" i="15"/>
  <c r="T30" i="15"/>
  <c r="Z28" i="15"/>
  <c r="T31" i="15"/>
  <c r="U31" i="15"/>
  <c r="V31" i="15"/>
  <c r="W31" i="15"/>
  <c r="X31" i="15"/>
  <c r="Y31" i="15"/>
  <c r="Z31" i="15"/>
  <c r="T32" i="15"/>
  <c r="U32" i="15"/>
  <c r="V32" i="15"/>
  <c r="W32" i="15"/>
  <c r="X32" i="15"/>
  <c r="Y32" i="15"/>
  <c r="Z32" i="15"/>
  <c r="T33" i="15"/>
  <c r="U33" i="15"/>
  <c r="V33" i="15"/>
  <c r="W33" i="15"/>
  <c r="X33" i="15"/>
  <c r="Y33" i="15"/>
  <c r="Z33" i="15"/>
  <c r="T34" i="15"/>
  <c r="U34" i="15"/>
  <c r="V34" i="15"/>
  <c r="J26" i="20"/>
  <c r="J27" i="20"/>
  <c r="J28" i="20"/>
  <c r="J29" i="20"/>
  <c r="J30" i="20"/>
  <c r="T39" i="20"/>
  <c r="AA38" i="20"/>
  <c r="L40" i="20"/>
  <c r="M40" i="20"/>
  <c r="N40" i="20"/>
  <c r="O40" i="20"/>
  <c r="P40" i="20"/>
  <c r="Q40" i="20"/>
  <c r="R40" i="20"/>
  <c r="C38" i="15"/>
  <c r="W34" i="15"/>
  <c r="X34" i="15"/>
  <c r="Y34" i="15"/>
  <c r="Z34" i="15"/>
  <c r="T35" i="15"/>
  <c r="U35" i="15"/>
  <c r="V35" i="15"/>
  <c r="W35" i="15"/>
  <c r="X35" i="15"/>
  <c r="Y35" i="15"/>
  <c r="Z35" i="15"/>
  <c r="S25" i="20"/>
  <c r="S26" i="20"/>
  <c r="S27" i="20"/>
  <c r="S28" i="20"/>
  <c r="S29" i="20"/>
  <c r="S30" i="20"/>
  <c r="AA39" i="20"/>
  <c r="U39" i="20"/>
  <c r="V39" i="20"/>
  <c r="W39" i="20"/>
  <c r="X39" i="20"/>
  <c r="Y39" i="20"/>
  <c r="Z39" i="20"/>
  <c r="T40" i="20"/>
  <c r="A35" i="20"/>
  <c r="A36" i="20"/>
  <c r="AA40" i="20"/>
  <c r="U40" i="20"/>
  <c r="V40" i="20"/>
  <c r="W40" i="20"/>
  <c r="X40" i="20"/>
  <c r="Y40" i="20"/>
  <c r="Z40" i="20"/>
  <c r="A37" i="20"/>
  <c r="A38" i="20"/>
  <c r="A39" i="20"/>
  <c r="A40" i="20"/>
  <c r="J35" i="20"/>
  <c r="J36" i="20"/>
  <c r="J37" i="20"/>
  <c r="J38" i="20"/>
  <c r="J39" i="20"/>
  <c r="J40" i="20"/>
  <c r="S35" i="20"/>
  <c r="S36" i="20"/>
  <c r="S37" i="20"/>
  <c r="S38" i="20"/>
  <c r="S39" i="20"/>
  <c r="S40" i="20"/>
</calcChain>
</file>

<file path=xl/comments1.xml><?xml version="1.0" encoding="utf-8"?>
<comments xmlns="http://schemas.openxmlformats.org/spreadsheetml/2006/main">
  <authors>
    <author>Michael J Vanek</author>
  </authors>
  <commentList>
    <comment ref="M1" authorId="0">
      <text>
        <r>
          <rPr>
            <b/>
            <sz val="10"/>
            <color indexed="81"/>
            <rFont val="Comic Sans MS"/>
            <family val="4"/>
          </rPr>
          <t>Enter desired year in cell M1 on the Vacation_Schedule sheet.  GM holidays valid: 1985 through Q3 2019.</t>
        </r>
      </text>
    </comment>
  </commentList>
</comments>
</file>

<file path=xl/comments2.xml><?xml version="1.0" encoding="utf-8"?>
<comments xmlns="http://schemas.openxmlformats.org/spreadsheetml/2006/main">
  <authors>
    <author>Michael J. Vanek</author>
  </authors>
  <commentList>
    <comment ref="D3" authorId="0">
      <text>
        <r>
          <rPr>
            <sz val="10"/>
            <color indexed="81"/>
            <rFont val="Comic Sans MS"/>
            <family val="4"/>
          </rPr>
          <t xml:space="preserve">
Change the Year in cell M1 on the Vacation_Schedule sheet.</t>
        </r>
      </text>
    </comment>
  </commentList>
</comments>
</file>

<file path=xl/comments3.xml><?xml version="1.0" encoding="utf-8"?>
<comments xmlns="http://schemas.openxmlformats.org/spreadsheetml/2006/main">
  <authors>
    <author>Michael J. Vanek</author>
  </authors>
  <commentList>
    <comment ref="D3" authorId="0">
      <text>
        <r>
          <rPr>
            <sz val="10"/>
            <color indexed="81"/>
            <rFont val="Comic Sans MS"/>
            <family val="4"/>
          </rPr>
          <t xml:space="preserve">
Change the year in cell M1 on the Vacation_Schedule sheet.</t>
        </r>
      </text>
    </comment>
  </commentList>
</comments>
</file>

<file path=xl/comments4.xml><?xml version="1.0" encoding="utf-8"?>
<comments xmlns="http://schemas.openxmlformats.org/spreadsheetml/2006/main">
  <authors>
    <author>Michael J Vanek</author>
  </authors>
  <commentList>
    <comment ref="X3" authorId="0">
      <text>
        <r>
          <rPr>
            <b/>
            <sz val="9"/>
            <color indexed="81"/>
            <rFont val="Tahoma"/>
            <family val="2"/>
          </rPr>
          <t>Updated for 2017
This calculation does not account for breaks in sevice or leaves of absence.</t>
        </r>
        <r>
          <rPr>
            <sz val="9"/>
            <color indexed="81"/>
            <rFont val="Tahoma"/>
            <family val="2"/>
          </rPr>
          <t xml:space="preserve">  Please refer to the My Paid Time Off tile in the My Programs &amp; Resources tab in Total Rewards to determine your official number of eligible vacation days:  https://peoplesoft-hcm-ess.gm.com/psc/HCMPRD/EMPLOYEE/HRMS/c/G_SS_MENU.G_SS_VACA_ELIG_CMP.GBL
</t>
        </r>
        <r>
          <rPr>
            <b/>
            <sz val="9"/>
            <color indexed="81"/>
            <rFont val="Tahoma"/>
            <family val="2"/>
          </rPr>
          <t>Policy:</t>
        </r>
        <r>
          <rPr>
            <sz val="9"/>
            <color indexed="81"/>
            <rFont val="Tahoma"/>
            <family val="2"/>
          </rPr>
          <t xml:space="preserve"> https://gmweb.gm.com/HR/HR_Policy/HR%20Policy%20Manual/Forms/Preview%20Content.aspx</t>
        </r>
      </text>
    </comment>
  </commentList>
</comments>
</file>

<file path=xl/sharedStrings.xml><?xml version="1.0" encoding="utf-8"?>
<sst xmlns="http://schemas.openxmlformats.org/spreadsheetml/2006/main" count="156" uniqueCount="75">
  <si>
    <t>Thanksgiving Day</t>
  </si>
  <si>
    <t>Good Friday</t>
  </si>
  <si>
    <t>Memorial Day</t>
  </si>
  <si>
    <t>Labor Day</t>
  </si>
  <si>
    <t>Date</t>
  </si>
  <si>
    <t>Friday After Thanksgiving Day</t>
  </si>
  <si>
    <t>&lt;== CalendarYear</t>
  </si>
  <si>
    <t>&lt;== HolidayDisplay: True/False</t>
  </si>
  <si>
    <t xml:space="preserve">  Holidays valid 1985 through </t>
  </si>
  <si>
    <t>&lt;== end of current contract</t>
  </si>
  <si>
    <t>* Insert Rows &amp; New Holidays Above Here</t>
  </si>
  <si>
    <t>Note: Two years of holidays are calculated</t>
  </si>
  <si>
    <t xml:space="preserve">here in the event that the display of a fiscal </t>
  </si>
  <si>
    <t xml:space="preserve">calendar does not begin in January and </t>
  </si>
  <si>
    <t>therefore spans portions of two years.</t>
  </si>
  <si>
    <t>Name of Holiday</t>
  </si>
  <si>
    <t>-</t>
  </si>
  <si>
    <t>VACATION SCHEDULE</t>
  </si>
  <si>
    <t>Name:</t>
  </si>
  <si>
    <t>Vacation Days:</t>
  </si>
  <si>
    <t>Number of Days Scheduled:</t>
  </si>
  <si>
    <t>Service Date:</t>
  </si>
  <si>
    <t>Today's Date:</t>
  </si>
  <si>
    <t>Additional Days:</t>
  </si>
  <si>
    <t>Days Remaining:</t>
  </si>
  <si>
    <t>NOTE:</t>
  </si>
  <si>
    <t>V</t>
  </si>
  <si>
    <t>Vacation</t>
  </si>
  <si>
    <t>A</t>
  </si>
  <si>
    <t>1/2 Vac day (morning)</t>
  </si>
  <si>
    <t>1/2 Vac day (afternoon)</t>
  </si>
  <si>
    <t>T</t>
  </si>
  <si>
    <t>Training</t>
  </si>
  <si>
    <t>GM Holiday</t>
  </si>
  <si>
    <t>DAY NO.</t>
  </si>
  <si>
    <t>WK. NO.</t>
  </si>
  <si>
    <t>P-AM</t>
  </si>
  <si>
    <t>P-PM</t>
  </si>
  <si>
    <t>Shutdown</t>
  </si>
  <si>
    <t>Salary Pay Date</t>
  </si>
  <si>
    <t>Salary Payout Date</t>
  </si>
  <si>
    <t>Code</t>
  </si>
  <si>
    <t>$</t>
  </si>
  <si>
    <t>Event</t>
  </si>
  <si>
    <t>* Insert Shutdown days Above Here</t>
  </si>
  <si>
    <t>US Summer Shutdown Dates</t>
  </si>
  <si>
    <t>US Salary Payout Dates</t>
  </si>
  <si>
    <t>SummerShutdown</t>
  </si>
  <si>
    <t>Payday</t>
  </si>
  <si>
    <t>Approved Additional Day Off</t>
  </si>
  <si>
    <t>V = Vacation Day          A = Approved Additional Day          P-AM or P-PM = Partial / Half Day</t>
  </si>
  <si>
    <t>(mm/dd/yyyy)</t>
  </si>
  <si>
    <t>January 15</t>
  </si>
  <si>
    <t>Martin Lurther King Jr Day</t>
  </si>
  <si>
    <t>Day After Easter</t>
  </si>
  <si>
    <t>March 30</t>
  </si>
  <si>
    <t>April 2</t>
  </si>
  <si>
    <t>May 28</t>
  </si>
  <si>
    <t>July 4</t>
  </si>
  <si>
    <t>Independence Day</t>
  </si>
  <si>
    <t>September 3</t>
  </si>
  <si>
    <t>November 6</t>
  </si>
  <si>
    <t>November 12</t>
  </si>
  <si>
    <t>Veterans Day (Observed)</t>
  </si>
  <si>
    <t>November 22</t>
  </si>
  <si>
    <t>Thanksgiving</t>
  </si>
  <si>
    <t>November 23</t>
  </si>
  <si>
    <t>Day After Thanksgiving</t>
  </si>
  <si>
    <t>Christmas Holiday Begins</t>
  </si>
  <si>
    <t>December 24</t>
  </si>
  <si>
    <t>Federal Election Day</t>
  </si>
  <si>
    <t xml:space="preserve">Click to View GM US Holidays </t>
  </si>
  <si>
    <t>January 1</t>
  </si>
  <si>
    <t>New Years Day</t>
  </si>
  <si>
    <t>[Tentative, as of 01SEP2017]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</si>
</sst>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"/>
    <numFmt numFmtId="165" formatCode="mmmm"/>
    <numFmt numFmtId="166" formatCode="ddd"/>
    <numFmt numFmtId="167" formatCode="0.0"/>
  </numFmts>
  <fonts count="43" x14ac:knownFonts="1">
    <font>
      <sz val="10"/>
      <name val="Arial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10"/>
      <color indexed="30"/>
      <name val="Arial"/>
      <family val="2"/>
    </font>
    <font>
      <b/>
      <sz val="16"/>
      <color indexed="3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4"/>
      <name val="Arial Black"/>
      <family val="2"/>
    </font>
    <font>
      <sz val="14"/>
      <name val="Arial Black"/>
      <family val="2"/>
    </font>
    <font>
      <b/>
      <sz val="12"/>
      <name val="Arial Black"/>
      <family val="2"/>
    </font>
    <font>
      <sz val="6"/>
      <name val="Arial"/>
      <family val="2"/>
    </font>
    <font>
      <sz val="10"/>
      <color indexed="81"/>
      <name val="Comic Sans MS"/>
      <family val="4"/>
    </font>
    <font>
      <b/>
      <sz val="24"/>
      <name val="GM Sans Regular"/>
    </font>
    <font>
      <sz val="10"/>
      <name val="GM Sans Regular"/>
    </font>
    <font>
      <b/>
      <sz val="12"/>
      <name val="GM Sans Regular"/>
    </font>
    <font>
      <b/>
      <sz val="18"/>
      <name val="GM Sans Regular"/>
    </font>
    <font>
      <b/>
      <sz val="9"/>
      <name val="GM Sans Regular"/>
    </font>
    <font>
      <b/>
      <sz val="10"/>
      <color indexed="8"/>
      <name val="GM Sans Regular"/>
    </font>
    <font>
      <b/>
      <sz val="10"/>
      <name val="GM Sans Regular"/>
    </font>
    <font>
      <sz val="9"/>
      <name val="GM Sans Regular"/>
    </font>
    <font>
      <b/>
      <sz val="9"/>
      <color indexed="30"/>
      <name val="GM Sans Regular"/>
    </font>
    <font>
      <b/>
      <sz val="9"/>
      <color indexed="10"/>
      <name val="GM Sans Regular"/>
    </font>
    <font>
      <u/>
      <sz val="10"/>
      <name val="GM Sans Regular"/>
    </font>
    <font>
      <sz val="10"/>
      <color indexed="10"/>
      <name val="GM Sans Regular"/>
    </font>
    <font>
      <sz val="18"/>
      <name val="GM Sans Regular"/>
    </font>
    <font>
      <b/>
      <sz val="10"/>
      <color indexed="81"/>
      <name val="Comic Sans MS"/>
      <family val="4"/>
    </font>
    <font>
      <b/>
      <sz val="7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color theme="0"/>
      <name val="Arial"/>
      <family val="2"/>
    </font>
    <font>
      <sz val="10"/>
      <color theme="0"/>
      <name val="Arial"/>
      <family val="2"/>
    </font>
    <font>
      <b/>
      <sz val="7"/>
      <color rgb="FFFF0000"/>
      <name val="Arial"/>
      <family val="2"/>
    </font>
    <font>
      <sz val="7.5"/>
      <name val="Arial"/>
      <family val="2"/>
    </font>
    <font>
      <u/>
      <sz val="10"/>
      <color theme="10"/>
      <name val="Arial"/>
      <family val="2"/>
    </font>
    <font>
      <b/>
      <sz val="6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</borders>
  <cellStyleXfs count="5">
    <xf numFmtId="0" fontId="0" fillId="0" borderId="0"/>
    <xf numFmtId="0" fontId="6" fillId="2" borderId="0" applyNumberFormat="0" applyFont="0" applyFill="0" applyBorder="0" applyAlignment="0" applyProtection="0"/>
    <xf numFmtId="0" fontId="4" fillId="0" borderId="0"/>
    <xf numFmtId="0" fontId="5" fillId="0" borderId="0"/>
    <xf numFmtId="0" fontId="41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1" xfId="0" applyBorder="1"/>
    <xf numFmtId="0" fontId="4" fillId="0" borderId="0" xfId="2"/>
    <xf numFmtId="0" fontId="4" fillId="0" borderId="0" xfId="2" applyNumberFormat="1"/>
    <xf numFmtId="15" fontId="4" fillId="0" borderId="0" xfId="2" applyNumberFormat="1"/>
    <xf numFmtId="0" fontId="2" fillId="0" borderId="0" xfId="2" applyFont="1"/>
    <xf numFmtId="0" fontId="10" fillId="0" borderId="0" xfId="2" applyFont="1"/>
    <xf numFmtId="0" fontId="11" fillId="0" borderId="0" xfId="2" applyFont="1"/>
    <xf numFmtId="0" fontId="7" fillId="0" borderId="0" xfId="2" applyNumberFormat="1" applyFont="1" applyProtection="1">
      <protection locked="0"/>
    </xf>
    <xf numFmtId="0" fontId="3" fillId="0" borderId="0" xfId="2" applyFont="1" applyProtection="1">
      <protection locked="0"/>
    </xf>
    <xf numFmtId="0" fontId="4" fillId="0" borderId="0" xfId="2" applyProtection="1">
      <protection locked="0"/>
    </xf>
    <xf numFmtId="15" fontId="3" fillId="0" borderId="0" xfId="2" applyNumberFormat="1" applyFont="1" applyProtection="1">
      <protection locked="0"/>
    </xf>
    <xf numFmtId="0" fontId="4" fillId="0" borderId="0" xfId="2" applyAlignment="1">
      <alignment horizontal="center"/>
    </xf>
    <xf numFmtId="0" fontId="5" fillId="0" borderId="0" xfId="3"/>
    <xf numFmtId="166" fontId="5" fillId="3" borderId="8" xfId="3" applyNumberFormat="1" applyFill="1" applyBorder="1" applyAlignment="1">
      <alignment horizontal="center"/>
    </xf>
    <xf numFmtId="166" fontId="5" fillId="0" borderId="8" xfId="3" applyNumberFormat="1" applyBorder="1" applyAlignment="1">
      <alignment horizontal="center"/>
    </xf>
    <xf numFmtId="164" fontId="5" fillId="3" borderId="9" xfId="3" applyNumberFormat="1" applyFill="1" applyBorder="1" applyAlignment="1">
      <alignment horizontal="center"/>
    </xf>
    <xf numFmtId="164" fontId="5" fillId="0" borderId="10" xfId="3" applyNumberFormat="1" applyFill="1" applyBorder="1" applyAlignment="1">
      <alignment horizontal="center"/>
    </xf>
    <xf numFmtId="164" fontId="5" fillId="3" borderId="10" xfId="3" applyNumberFormat="1" applyFill="1" applyBorder="1" applyAlignment="1">
      <alignment horizontal="center"/>
    </xf>
    <xf numFmtId="0" fontId="8" fillId="3" borderId="11" xfId="3" applyFont="1" applyFill="1" applyBorder="1" applyAlignment="1">
      <alignment horizontal="center"/>
    </xf>
    <xf numFmtId="0" fontId="8" fillId="0" borderId="11" xfId="3" applyFont="1" applyFill="1" applyBorder="1" applyAlignment="1" applyProtection="1">
      <alignment horizontal="center"/>
      <protection locked="0"/>
    </xf>
    <xf numFmtId="0" fontId="8" fillId="0" borderId="0" xfId="3" applyFont="1"/>
    <xf numFmtId="0" fontId="9" fillId="4" borderId="8" xfId="3" applyFont="1" applyFill="1" applyBorder="1" applyAlignment="1">
      <alignment horizontal="center"/>
    </xf>
    <xf numFmtId="0" fontId="8" fillId="5" borderId="8" xfId="3" applyFont="1" applyFill="1" applyBorder="1" applyAlignment="1" applyProtection="1">
      <alignment horizontal="center"/>
      <protection locked="0"/>
    </xf>
    <xf numFmtId="0" fontId="8" fillId="6" borderId="8" xfId="3" applyFont="1" applyFill="1" applyBorder="1" applyAlignment="1" applyProtection="1">
      <alignment horizontal="center"/>
      <protection locked="0"/>
    </xf>
    <xf numFmtId="0" fontId="5" fillId="7" borderId="8" xfId="3" applyFill="1" applyBorder="1"/>
    <xf numFmtId="0" fontId="8" fillId="3" borderId="11" xfId="3" applyFont="1" applyFill="1" applyBorder="1" applyAlignment="1" applyProtection="1">
      <alignment horizontal="center"/>
    </xf>
    <xf numFmtId="0" fontId="5" fillId="0" borderId="0" xfId="3" applyAlignment="1">
      <alignment horizontal="center"/>
    </xf>
    <xf numFmtId="0" fontId="5" fillId="0" borderId="0" xfId="3" applyFill="1" applyBorder="1"/>
    <xf numFmtId="0" fontId="8" fillId="0" borderId="0" xfId="3" applyFont="1" applyFill="1" applyBorder="1"/>
    <xf numFmtId="0" fontId="5" fillId="0" borderId="0" xfId="3" applyFill="1" applyBorder="1" applyAlignment="1">
      <alignment horizontal="center"/>
    </xf>
    <xf numFmtId="164" fontId="5" fillId="9" borderId="10" xfId="3" applyNumberFormat="1" applyFill="1" applyBorder="1" applyAlignment="1">
      <alignment horizontal="center"/>
    </xf>
    <xf numFmtId="0" fontId="8" fillId="9" borderId="11" xfId="3" applyFont="1" applyFill="1" applyBorder="1" applyAlignment="1" applyProtection="1">
      <alignment horizontal="center"/>
      <protection locked="0"/>
    </xf>
    <xf numFmtId="15" fontId="4" fillId="0" borderId="0" xfId="2" applyNumberFormat="1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2" xfId="0" applyFont="1" applyBorder="1"/>
    <xf numFmtId="0" fontId="15" fillId="0" borderId="12" xfId="0" applyFont="1" applyBorder="1" applyAlignment="1" applyProtection="1">
      <alignment horizontal="centerContinuous"/>
    </xf>
    <xf numFmtId="0" fontId="15" fillId="0" borderId="12" xfId="0" applyFont="1" applyBorder="1" applyAlignment="1" applyProtection="1">
      <alignment horizontal="centerContinuous"/>
      <protection locked="0"/>
    </xf>
    <xf numFmtId="0" fontId="14" fillId="0" borderId="12" xfId="0" applyFont="1" applyBorder="1" applyAlignment="1">
      <alignment horizontal="centerContinuous"/>
    </xf>
    <xf numFmtId="0" fontId="16" fillId="0" borderId="12" xfId="0" applyFont="1" applyBorder="1" applyAlignment="1">
      <alignment horizontal="centerContinuous"/>
    </xf>
    <xf numFmtId="0" fontId="15" fillId="0" borderId="12" xfId="0" applyFont="1" applyBorder="1" applyAlignment="1">
      <alignment horizontal="centerContinuous"/>
    </xf>
    <xf numFmtId="0" fontId="14" fillId="0" borderId="1" xfId="0" applyFont="1" applyBorder="1"/>
    <xf numFmtId="0" fontId="14" fillId="0" borderId="5" xfId="0" applyFont="1" applyBorder="1"/>
    <xf numFmtId="0" fontId="14" fillId="0" borderId="4" xfId="0" applyFont="1" applyBorder="1"/>
    <xf numFmtId="0" fontId="17" fillId="0" borderId="0" xfId="0" applyNumberFormat="1" applyFont="1" applyBorder="1" applyAlignment="1">
      <alignment horizontal="centerContinuous"/>
    </xf>
    <xf numFmtId="0" fontId="1" fillId="0" borderId="0" xfId="0" applyNumberFormat="1" applyFont="1" applyBorder="1" applyAlignment="1">
      <alignment horizontal="centerContinuous"/>
    </xf>
    <xf numFmtId="0" fontId="1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7" xfId="0" applyFont="1" applyBorder="1"/>
    <xf numFmtId="0" fontId="0" fillId="0" borderId="13" xfId="0" applyBorder="1"/>
    <xf numFmtId="0" fontId="18" fillId="0" borderId="0" xfId="0" applyFont="1" applyBorder="1" applyAlignment="1" applyProtection="1">
      <alignment horizontal="centerContinuous" vertical="center"/>
      <protection locked="0"/>
    </xf>
    <xf numFmtId="0" fontId="18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0" fillId="0" borderId="15" xfId="2" applyFont="1" applyBorder="1" applyAlignment="1"/>
    <xf numFmtId="0" fontId="20" fillId="0" borderId="15" xfId="2" applyFont="1" applyBorder="1" applyAlignment="1">
      <alignment horizontal="center"/>
    </xf>
    <xf numFmtId="0" fontId="22" fillId="0" borderId="15" xfId="2" quotePrefix="1" applyFont="1" applyBorder="1" applyAlignment="1">
      <alignment horizontal="right"/>
    </xf>
    <xf numFmtId="0" fontId="21" fillId="0" borderId="0" xfId="2" applyFont="1" applyBorder="1" applyAlignment="1">
      <alignment horizontal="center"/>
    </xf>
    <xf numFmtId="0" fontId="21" fillId="0" borderId="0" xfId="2" applyFont="1"/>
    <xf numFmtId="0" fontId="20" fillId="0" borderId="0" xfId="2" applyFont="1" applyBorder="1" applyAlignment="1">
      <alignment horizontal="center"/>
    </xf>
    <xf numFmtId="0" fontId="20" fillId="0" borderId="16" xfId="2" applyFont="1" applyBorder="1" applyAlignment="1">
      <alignment horizontal="center"/>
    </xf>
    <xf numFmtId="0" fontId="20" fillId="0" borderId="17" xfId="2" applyFont="1" applyBorder="1" applyAlignment="1">
      <alignment horizontal="center"/>
    </xf>
    <xf numFmtId="0" fontId="20" fillId="0" borderId="18" xfId="2" applyFont="1" applyBorder="1" applyAlignment="1">
      <alignment horizontal="center"/>
    </xf>
    <xf numFmtId="0" fontId="26" fillId="0" borderId="0" xfId="2" applyFont="1" applyFill="1" applyBorder="1" applyAlignment="1">
      <alignment horizontal="centerContinuous"/>
    </xf>
    <xf numFmtId="0" fontId="26" fillId="0" borderId="8" xfId="2" applyFont="1" applyFill="1" applyBorder="1" applyAlignment="1">
      <alignment horizontal="center" vertical="center"/>
    </xf>
    <xf numFmtId="0" fontId="26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164" fontId="26" fillId="0" borderId="8" xfId="2" applyNumberFormat="1" applyFont="1" applyFill="1" applyBorder="1" applyAlignment="1">
      <alignment horizontal="center"/>
    </xf>
    <xf numFmtId="0" fontId="29" fillId="0" borderId="19" xfId="2" applyFont="1" applyBorder="1" applyAlignment="1">
      <alignment horizontal="center"/>
    </xf>
    <xf numFmtId="0" fontId="29" fillId="0" borderId="0" xfId="2" applyFont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31" fillId="0" borderId="14" xfId="2" applyFont="1" applyBorder="1" applyAlignment="1">
      <alignment horizontal="center"/>
    </xf>
    <xf numFmtId="0" fontId="21" fillId="0" borderId="14" xfId="2" applyFont="1" applyBorder="1" applyAlignment="1">
      <alignment horizontal="center"/>
    </xf>
    <xf numFmtId="0" fontId="31" fillId="0" borderId="20" xfId="2" applyFont="1" applyBorder="1" applyAlignment="1">
      <alignment horizontal="center"/>
    </xf>
    <xf numFmtId="0" fontId="31" fillId="0" borderId="21" xfId="2" applyFont="1" applyBorder="1" applyAlignment="1">
      <alignment horizontal="center"/>
    </xf>
    <xf numFmtId="0" fontId="21" fillId="0" borderId="3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31" fillId="0" borderId="23" xfId="2" applyFont="1" applyBorder="1" applyAlignment="1">
      <alignment horizontal="center"/>
    </xf>
    <xf numFmtId="0" fontId="31" fillId="0" borderId="3" xfId="2" applyFont="1" applyBorder="1" applyAlignment="1">
      <alignment horizontal="center"/>
    </xf>
    <xf numFmtId="0" fontId="31" fillId="0" borderId="22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0" fontId="21" fillId="0" borderId="0" xfId="2" applyFont="1" applyFill="1" applyBorder="1" applyAlignment="1">
      <alignment horizontal="center"/>
    </xf>
    <xf numFmtId="0" fontId="30" fillId="0" borderId="0" xfId="2" applyFont="1" applyFill="1" applyBorder="1" applyAlignment="1">
      <alignment horizontal="center"/>
    </xf>
    <xf numFmtId="0" fontId="31" fillId="0" borderId="15" xfId="2" applyFont="1" applyBorder="1" applyAlignment="1">
      <alignment horizontal="center"/>
    </xf>
    <xf numFmtId="0" fontId="21" fillId="0" borderId="15" xfId="2" applyFont="1" applyBorder="1" applyAlignment="1">
      <alignment horizontal="center"/>
    </xf>
    <xf numFmtId="0" fontId="31" fillId="0" borderId="24" xfId="2" applyFont="1" applyBorder="1" applyAlignment="1">
      <alignment horizontal="center"/>
    </xf>
    <xf numFmtId="0" fontId="31" fillId="0" borderId="25" xfId="2" applyFont="1" applyBorder="1" applyAlignment="1">
      <alignment horizontal="center"/>
    </xf>
    <xf numFmtId="0" fontId="21" fillId="0" borderId="0" xfId="2" applyFont="1" applyAlignment="1">
      <alignment horizontal="center"/>
    </xf>
    <xf numFmtId="0" fontId="26" fillId="0" borderId="0" xfId="2" quotePrefix="1" applyFont="1" applyAlignment="1">
      <alignment horizontal="right"/>
    </xf>
    <xf numFmtId="0" fontId="25" fillId="10" borderId="0" xfId="2" applyFont="1" applyFill="1" applyBorder="1" applyAlignment="1">
      <alignment horizontal="center"/>
    </xf>
    <xf numFmtId="0" fontId="35" fillId="3" borderId="26" xfId="3" applyFont="1" applyFill="1" applyBorder="1" applyAlignment="1"/>
    <xf numFmtId="0" fontId="35" fillId="3" borderId="27" xfId="3" applyFont="1" applyFill="1" applyBorder="1" applyAlignment="1"/>
    <xf numFmtId="0" fontId="35" fillId="3" borderId="28" xfId="3" applyFont="1" applyFill="1" applyBorder="1" applyAlignment="1"/>
    <xf numFmtId="0" fontId="36" fillId="0" borderId="0" xfId="3" applyFont="1"/>
    <xf numFmtId="0" fontId="34" fillId="0" borderId="0" xfId="3" applyFont="1" applyAlignment="1">
      <alignment horizontal="center"/>
    </xf>
    <xf numFmtId="0" fontId="34" fillId="0" borderId="0" xfId="3" applyFont="1" applyAlignment="1">
      <alignment horizontal="right"/>
    </xf>
    <xf numFmtId="0" fontId="34" fillId="0" borderId="0" xfId="3" applyFont="1"/>
    <xf numFmtId="0" fontId="3" fillId="0" borderId="0" xfId="2" applyFont="1" applyAlignment="1">
      <alignment horizontal="center"/>
    </xf>
    <xf numFmtId="0" fontId="3" fillId="0" borderId="0" xfId="2" applyFont="1"/>
    <xf numFmtId="14" fontId="3" fillId="0" borderId="0" xfId="2" applyNumberFormat="1" applyFont="1"/>
    <xf numFmtId="0" fontId="5" fillId="0" borderId="6" xfId="3" applyNumberFormat="1" applyFill="1" applyBorder="1" applyAlignment="1" applyProtection="1">
      <alignment horizontal="center"/>
      <protection locked="0"/>
    </xf>
    <xf numFmtId="0" fontId="8" fillId="0" borderId="0" xfId="3" applyFont="1" applyAlignment="1">
      <alignment horizontal="right"/>
    </xf>
    <xf numFmtId="0" fontId="5" fillId="11" borderId="8" xfId="3" applyNumberFormat="1" applyFill="1" applyBorder="1" applyAlignment="1" applyProtection="1">
      <alignment horizontal="center"/>
    </xf>
    <xf numFmtId="0" fontId="5" fillId="11" borderId="8" xfId="3" applyNumberFormat="1" applyFill="1" applyBorder="1" applyAlignment="1">
      <alignment horizontal="center"/>
    </xf>
    <xf numFmtId="0" fontId="8" fillId="0" borderId="8" xfId="3" applyFont="1" applyFill="1" applyBorder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/>
    </xf>
    <xf numFmtId="167" fontId="34" fillId="0" borderId="29" xfId="3" applyNumberFormat="1" applyFont="1" applyBorder="1" applyAlignment="1">
      <alignment horizontal="center"/>
    </xf>
    <xf numFmtId="0" fontId="39" fillId="0" borderId="0" xfId="3" applyFont="1"/>
    <xf numFmtId="164" fontId="5" fillId="14" borderId="10" xfId="3" applyNumberFormat="1" applyFill="1" applyBorder="1" applyAlignment="1">
      <alignment horizontal="center"/>
    </xf>
    <xf numFmtId="0" fontId="5" fillId="0" borderId="0" xfId="3" quotePrefix="1" applyFont="1"/>
    <xf numFmtId="0" fontId="5" fillId="0" borderId="0" xfId="3" applyFont="1"/>
    <xf numFmtId="16" fontId="5" fillId="0" borderId="0" xfId="3" quotePrefix="1" applyNumberFormat="1"/>
    <xf numFmtId="0" fontId="40" fillId="0" borderId="0" xfId="3" applyFont="1" applyAlignment="1">
      <alignment horizontal="right"/>
    </xf>
    <xf numFmtId="16" fontId="5" fillId="0" borderId="0" xfId="3" quotePrefix="1" applyNumberFormat="1" applyFont="1"/>
    <xf numFmtId="0" fontId="42" fillId="0" borderId="0" xfId="3" applyFont="1"/>
    <xf numFmtId="0" fontId="38" fillId="13" borderId="0" xfId="0" applyFont="1" applyFill="1" applyBorder="1" applyAlignment="1">
      <alignment wrapText="1"/>
    </xf>
    <xf numFmtId="0" fontId="24" fillId="0" borderId="0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/>
    </xf>
    <xf numFmtId="165" fontId="23" fillId="0" borderId="3" xfId="2" applyNumberFormat="1" applyFont="1" applyFill="1" applyBorder="1" applyAlignment="1">
      <alignment horizontal="center" vertical="center"/>
    </xf>
    <xf numFmtId="0" fontId="32" fillId="0" borderId="3" xfId="2" applyFont="1" applyBorder="1" applyAlignment="1">
      <alignment horizontal="center" vertical="center"/>
    </xf>
    <xf numFmtId="0" fontId="32" fillId="0" borderId="29" xfId="2" applyFont="1" applyBorder="1" applyAlignment="1">
      <alignment horizontal="center" vertical="center"/>
    </xf>
    <xf numFmtId="0" fontId="24" fillId="0" borderId="19" xfId="2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/>
    </xf>
    <xf numFmtId="0" fontId="24" fillId="0" borderId="35" xfId="2" applyFont="1" applyBorder="1" applyAlignment="1">
      <alignment horizontal="center" vertical="center" wrapText="1"/>
    </xf>
    <xf numFmtId="0" fontId="24" fillId="0" borderId="35" xfId="2" applyFont="1" applyBorder="1" applyAlignment="1">
      <alignment horizontal="center"/>
    </xf>
    <xf numFmtId="0" fontId="27" fillId="0" borderId="0" xfId="2" applyFont="1" applyBorder="1" applyAlignment="1">
      <alignment horizontal="center"/>
    </xf>
    <xf numFmtId="0" fontId="20" fillId="0" borderId="15" xfId="2" applyFont="1" applyBorder="1" applyAlignment="1" applyProtection="1">
      <alignment horizontal="center" vertical="center"/>
      <protection locked="0"/>
    </xf>
    <xf numFmtId="0" fontId="21" fillId="0" borderId="15" xfId="2" applyFont="1" applyBorder="1" applyAlignment="1" applyProtection="1">
      <alignment horizontal="center" vertical="center"/>
      <protection locked="0"/>
    </xf>
    <xf numFmtId="165" fontId="23" fillId="0" borderId="18" xfId="2" applyNumberFormat="1" applyFont="1" applyFill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29" xfId="2" applyFont="1" applyBorder="1" applyAlignment="1">
      <alignment horizontal="center" vertical="center"/>
    </xf>
    <xf numFmtId="0" fontId="27" fillId="0" borderId="19" xfId="2" applyFont="1" applyBorder="1" applyAlignment="1">
      <alignment horizontal="center"/>
    </xf>
    <xf numFmtId="0" fontId="27" fillId="0" borderId="35" xfId="2" applyFont="1" applyBorder="1" applyAlignment="1">
      <alignment horizontal="center"/>
    </xf>
    <xf numFmtId="165" fontId="9" fillId="8" borderId="30" xfId="3" applyNumberFormat="1" applyFont="1" applyFill="1" applyBorder="1" applyAlignment="1">
      <alignment horizontal="center"/>
    </xf>
    <xf numFmtId="165" fontId="9" fillId="8" borderId="31" xfId="3" applyNumberFormat="1" applyFont="1" applyFill="1" applyBorder="1" applyAlignment="1">
      <alignment horizontal="center"/>
    </xf>
    <xf numFmtId="165" fontId="9" fillId="8" borderId="32" xfId="3" applyNumberFormat="1" applyFont="1" applyFill="1" applyBorder="1" applyAlignment="1">
      <alignment horizontal="center"/>
    </xf>
    <xf numFmtId="0" fontId="35" fillId="3" borderId="27" xfId="3" applyFont="1" applyFill="1" applyBorder="1" applyAlignment="1" applyProtection="1">
      <protection locked="0"/>
    </xf>
    <xf numFmtId="0" fontId="37" fillId="12" borderId="31" xfId="3" applyFont="1" applyFill="1" applyBorder="1" applyAlignment="1">
      <alignment horizontal="center"/>
    </xf>
    <xf numFmtId="0" fontId="5" fillId="0" borderId="33" xfId="3" applyFont="1" applyFill="1" applyBorder="1" applyAlignment="1" applyProtection="1">
      <protection locked="0"/>
    </xf>
    <xf numFmtId="0" fontId="5" fillId="0" borderId="12" xfId="3" applyFill="1" applyBorder="1" applyAlignment="1"/>
    <xf numFmtId="0" fontId="5" fillId="0" borderId="34" xfId="3" applyFill="1" applyBorder="1" applyAlignment="1"/>
    <xf numFmtId="14" fontId="5" fillId="0" borderId="33" xfId="3" applyNumberFormat="1" applyFont="1" applyFill="1" applyBorder="1" applyAlignment="1" applyProtection="1">
      <protection locked="0"/>
    </xf>
    <xf numFmtId="14" fontId="5" fillId="0" borderId="12" xfId="3" applyNumberFormat="1" applyFont="1" applyFill="1" applyBorder="1" applyAlignment="1" applyProtection="1">
      <protection locked="0"/>
    </xf>
    <xf numFmtId="14" fontId="5" fillId="0" borderId="34" xfId="3" applyNumberFormat="1" applyFont="1" applyFill="1" applyBorder="1" applyAlignment="1" applyProtection="1">
      <protection locked="0"/>
    </xf>
    <xf numFmtId="0" fontId="41" fillId="0" borderId="0" xfId="4"/>
  </cellXfs>
  <cellStyles count="5">
    <cellStyle name="Hyperlink" xfId="4" builtinId="8"/>
    <cellStyle name="Invert" xfId="1"/>
    <cellStyle name="Normal" xfId="0" builtinId="0"/>
    <cellStyle name="Normal 2" xfId="2"/>
    <cellStyle name="Normal 3" xfId="3"/>
  </cellStyles>
  <dxfs count="60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 val="0"/>
        <i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auto="1"/>
      </font>
      <border>
        <left/>
        <right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2"/>
      </font>
    </dxf>
    <dxf>
      <font>
        <color rgb="FFFF0000"/>
      </font>
      <fill>
        <patternFill>
          <bgColor theme="3" tint="0.799981688894314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  <fill>
        <patternFill patternType="lightUp">
          <fgColor indexed="64"/>
        </patternFill>
      </fill>
    </dxf>
    <dxf>
      <font>
        <color rgb="FFFF0000"/>
      </font>
      <fill>
        <patternFill patternType="lightUp">
          <bgColor theme="8" tint="0.59996337778862885"/>
        </patternFill>
      </fill>
    </dxf>
  </dxfs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1.xml"/><Relationship Id="rId12" Type="http://schemas.openxmlformats.org/officeDocument/2006/relationships/customXml" Target="../customXml/item2.xml"/><Relationship Id="rId13" Type="http://schemas.openxmlformats.org/officeDocument/2006/relationships/customXml" Target="../customXml/item3.xml"/><Relationship Id="rId14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yservices.share.gm.com/USA/Shared%20Documents/2018-CombinedCalendars.pdf" TargetMode="External"/><Relationship Id="rId2" Type="http://schemas.openxmlformats.org/officeDocument/2006/relationships/hyperlink" Target="https://socrates.gm.com/programs/outlook-holiday-instructions/global/en/gm/outlook-calendar.html?wcmmode=disable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41</xdr:row>
      <xdr:rowOff>161925</xdr:rowOff>
    </xdr:from>
    <xdr:to>
      <xdr:col>8</xdr:col>
      <xdr:colOff>19050</xdr:colOff>
      <xdr:row>43</xdr:row>
      <xdr:rowOff>19050</xdr:rowOff>
    </xdr:to>
    <xdr:grpSp>
      <xdr:nvGrpSpPr>
        <xdr:cNvPr id="8422" name="Group 7">
          <a:extLst>
            <a:ext uri="{FF2B5EF4-FFF2-40B4-BE49-F238E27FC236}">
              <a16:creationId xmlns:a16="http://schemas.microsoft.com/office/drawing/2014/main" xmlns="" id="{00000000-0008-0000-0300-0000E6200000}"/>
            </a:ext>
          </a:extLst>
        </xdr:cNvPr>
        <xdr:cNvGrpSpPr>
          <a:grpSpLocks/>
        </xdr:cNvGrpSpPr>
      </xdr:nvGrpSpPr>
      <xdr:grpSpPr bwMode="auto">
        <a:xfrm>
          <a:off x="123825" y="6736043"/>
          <a:ext cx="3047813" cy="200772"/>
          <a:chOff x="123825" y="6734175"/>
          <a:chExt cx="2609850" cy="190500"/>
        </a:xfrm>
      </xdr:grpSpPr>
      <xdr:grpSp>
        <xdr:nvGrpSpPr>
          <xdr:cNvPr id="8423" name="Group 14">
            <a:extLst>
              <a:ext uri="{FF2B5EF4-FFF2-40B4-BE49-F238E27FC236}">
                <a16:creationId xmlns:a16="http://schemas.microsoft.com/office/drawing/2014/main" xmlns="" id="{00000000-0008-0000-0300-0000E7200000}"/>
              </a:ext>
            </a:extLst>
          </xdr:cNvPr>
          <xdr:cNvGrpSpPr>
            <a:grpSpLocks/>
          </xdr:cNvGrpSpPr>
        </xdr:nvGrpSpPr>
        <xdr:grpSpPr bwMode="auto">
          <a:xfrm>
            <a:off x="123825" y="6743700"/>
            <a:ext cx="2609850" cy="180975"/>
            <a:chOff x="1010033" y="7612629"/>
            <a:chExt cx="2784242" cy="169296"/>
          </a:xfrm>
        </xdr:grpSpPr>
        <xdr:sp macro="" textlink="">
          <xdr:nvSpPr>
            <xdr:cNvPr id="5" name="Text Box 53">
              <a:extLst>
                <a:ext uri="{FF2B5EF4-FFF2-40B4-BE49-F238E27FC236}">
                  <a16:creationId xmlns:a16="http://schemas.microsoft.com/office/drawing/2014/main" xmlns="" id="{00000000-0008-0000-03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10033" y="7612629"/>
              <a:ext cx="2784242" cy="16929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en-US" sz="8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        Holidays                   Production Days</a:t>
              </a:r>
              <a:endParaRPr lang="en-US" sz="1000" b="1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6" name="Oval 11">
              <a:extLst>
                <a:ext uri="{FF2B5EF4-FFF2-40B4-BE49-F238E27FC236}">
                  <a16:creationId xmlns:a16="http://schemas.microsoft.com/office/drawing/2014/main" xmlns="" id="{00000000-0008-0000-03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85534" y="7612629"/>
              <a:ext cx="243875" cy="142565"/>
            </a:xfrm>
            <a:prstGeom prst="rect">
              <a:avLst/>
            </a:prstGeom>
            <a:ln>
              <a:headEnd/>
              <a:tailEnd/>
            </a:ln>
            <a:extLst/>
          </xdr:spPr>
          <xdr:style>
            <a:lnRef idx="1">
              <a:schemeClr val="accent5"/>
            </a:lnRef>
            <a:fillRef idx="3">
              <a:schemeClr val="accent5"/>
            </a:fillRef>
            <a:effectRef idx="2">
              <a:schemeClr val="accent5"/>
            </a:effectRef>
            <a:fontRef idx="minor">
              <a:schemeClr val="lt1"/>
            </a:fontRef>
          </xdr:style>
          <xdr:txBody>
            <a:bodyPr/>
            <a:lstStyle/>
            <a:p>
              <a:endParaRPr lang="en-US"/>
            </a:p>
          </xdr:txBody>
        </xdr:sp>
      </xdr:grpSp>
      <xdr:sp macro="" textlink="">
        <xdr:nvSpPr>
          <xdr:cNvPr id="8424" name="Rectangle 43">
            <a:extLst>
              <a:ext uri="{FF2B5EF4-FFF2-40B4-BE49-F238E27FC236}">
                <a16:creationId xmlns:a16="http://schemas.microsoft.com/office/drawing/2014/main" xmlns="" id="{00000000-0008-0000-0300-0000E8200000}"/>
              </a:ext>
            </a:extLst>
          </xdr:cNvPr>
          <xdr:cNvSpPr>
            <a:spLocks noChangeArrowheads="1"/>
          </xdr:cNvSpPr>
        </xdr:nvSpPr>
        <xdr:spPr bwMode="auto">
          <a:xfrm>
            <a:off x="123825" y="6734175"/>
            <a:ext cx="180975" cy="180975"/>
          </a:xfrm>
          <a:prstGeom prst="rect">
            <a:avLst/>
          </a:prstGeom>
          <a:pattFill prst="ltUpDiag">
            <a:fgClr>
              <a:srgbClr val="000000"/>
            </a:fgClr>
            <a:bgClr>
              <a:srgbClr val="FFFFFF"/>
            </a:bgClr>
          </a:pattFill>
          <a:ln w="6350" algn="ctr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27</xdr:col>
      <xdr:colOff>15240</xdr:colOff>
      <xdr:row>0</xdr:row>
      <xdr:rowOff>0</xdr:rowOff>
    </xdr:from>
    <xdr:to>
      <xdr:col>33</xdr:col>
      <xdr:colOff>487680</xdr:colOff>
      <xdr:row>1</xdr:row>
      <xdr:rowOff>30480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1B21F19-1748-4E3A-AEB4-7DFDA2F5E272}"/>
            </a:ext>
          </a:extLst>
        </xdr:cNvPr>
        <xdr:cNvSpPr txBox="1"/>
      </xdr:nvSpPr>
      <xdr:spPr>
        <a:xfrm>
          <a:off x="9547860" y="0"/>
          <a:ext cx="4015740" cy="51816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2018 US Production Calendar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/>
            <a:t>Click </a:t>
          </a:r>
          <a:r>
            <a:rPr lang="en-US" sz="1100" b="1"/>
            <a:t>HERE</a:t>
          </a:r>
          <a:r>
            <a:rPr lang="en-US" sz="1100"/>
            <a:t> to download a PDF version </a:t>
          </a:r>
          <a:br>
            <a:rPr lang="en-US" sz="1100"/>
          </a:br>
          <a:endParaRPr lang="en-US" sz="1100"/>
        </a:p>
      </xdr:txBody>
    </xdr:sp>
    <xdr:clientData fPrintsWithSheet="0"/>
  </xdr:twoCellAnchor>
  <xdr:twoCellAnchor>
    <xdr:from>
      <xdr:col>27</xdr:col>
      <xdr:colOff>22861</xdr:colOff>
      <xdr:row>2</xdr:row>
      <xdr:rowOff>76200</xdr:rowOff>
    </xdr:from>
    <xdr:to>
      <xdr:col>33</xdr:col>
      <xdr:colOff>495300</xdr:colOff>
      <xdr:row>6</xdr:row>
      <xdr:rowOff>83820</xdr:rowOff>
    </xdr:to>
    <xdr:sp macro="" textlink="">
      <xdr:nvSpPr>
        <xdr:cNvPr id="8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82F6720-7694-47D3-8113-C5CE939B6D3B}"/>
            </a:ext>
          </a:extLst>
        </xdr:cNvPr>
        <xdr:cNvSpPr txBox="1"/>
      </xdr:nvSpPr>
      <xdr:spPr>
        <a:xfrm>
          <a:off x="9555481" y="662940"/>
          <a:ext cx="4015739" cy="69342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/>
            <a:t>Import US Holidays to Your Outlook Calendar </a:t>
          </a:r>
          <a:r>
            <a:rPr lang="en-US" sz="1100"/>
            <a:t>Click </a:t>
          </a:r>
          <a:r>
            <a:rPr lang="en-US" sz="1100" b="1"/>
            <a:t>HERE</a:t>
          </a:r>
          <a:r>
            <a:rPr lang="en-US" sz="1100"/>
            <a:t> for directions  </a:t>
          </a:r>
          <a:br>
            <a:rPr lang="en-US" sz="1100"/>
          </a:br>
          <a:r>
            <a:rPr lang="en-US" sz="900" i="1"/>
            <a:t>(valid from </a:t>
          </a:r>
          <a:r>
            <a:rPr lang="en-US" sz="900" i="1">
              <a:effectLst/>
            </a:rPr>
            <a:t>Jan 1, 2015 to Sept 2, 2019 based on contract agreements) </a:t>
          </a:r>
          <a:endParaRPr lang="en-US" sz="1100" i="1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</xdr:colOff>
      <xdr:row>16</xdr:row>
      <xdr:rowOff>43297</xdr:rowOff>
    </xdr:from>
    <xdr:to>
      <xdr:col>42</xdr:col>
      <xdr:colOff>3465</xdr:colOff>
      <xdr:row>28</xdr:row>
      <xdr:rowOff>94657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3956" y="2173433"/>
          <a:ext cx="2731077" cy="150608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services.share.gm.com/Users/zz03lf/AppData/Local/Microsoft/Windows/Temporary%20Internet%20Files/Content.Outlook/2LLASTK4/GM_US_Production_Calend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ction_Calendar"/>
      <sheetName val="Holiday_Table"/>
      <sheetName val="Rev_History"/>
    </sheetNames>
    <sheetDataSet>
      <sheetData sheetId="0">
        <row r="1">
          <cell r="M1">
            <v>2016</v>
          </cell>
        </row>
      </sheetData>
      <sheetData sheetId="1">
        <row r="2">
          <cell r="A2" t="b">
            <v>1</v>
          </cell>
        </row>
        <row r="4">
          <cell r="A4">
            <v>43722</v>
          </cell>
        </row>
        <row r="6">
          <cell r="A6">
            <v>42370</v>
          </cell>
          <cell r="B6" t="str">
            <v>New Year's Day</v>
          </cell>
        </row>
        <row r="7">
          <cell r="A7" t="str">
            <v>-</v>
          </cell>
          <cell r="B7" t="str">
            <v>-</v>
          </cell>
        </row>
        <row r="8">
          <cell r="A8">
            <v>42387</v>
          </cell>
          <cell r="B8" t="str">
            <v>Martin Luther King, Jr. Day</v>
          </cell>
        </row>
        <row r="9">
          <cell r="A9">
            <v>42454</v>
          </cell>
          <cell r="B9" t="str">
            <v>Good Friday</v>
          </cell>
        </row>
        <row r="10">
          <cell r="A10">
            <v>42457</v>
          </cell>
          <cell r="B10" t="str">
            <v>Monday After Easter</v>
          </cell>
        </row>
        <row r="11">
          <cell r="A11" t="str">
            <v>-</v>
          </cell>
          <cell r="B11" t="str">
            <v>-</v>
          </cell>
        </row>
        <row r="12">
          <cell r="A12">
            <v>42520</v>
          </cell>
          <cell r="B12" t="str">
            <v>Memorial Day</v>
          </cell>
        </row>
        <row r="13">
          <cell r="A13" t="str">
            <v>-</v>
          </cell>
          <cell r="B13" t="str">
            <v>-</v>
          </cell>
        </row>
        <row r="14">
          <cell r="A14">
            <v>42555</v>
          </cell>
          <cell r="B14" t="str">
            <v>Independence Day</v>
          </cell>
        </row>
        <row r="15">
          <cell r="A15" t="str">
            <v>-</v>
          </cell>
          <cell r="B15" t="str">
            <v>-</v>
          </cell>
        </row>
        <row r="16">
          <cell r="A16">
            <v>42618</v>
          </cell>
          <cell r="B16" t="str">
            <v>Labor Day</v>
          </cell>
        </row>
        <row r="17">
          <cell r="A17">
            <v>42682</v>
          </cell>
          <cell r="B17" t="str">
            <v>National Election Day</v>
          </cell>
        </row>
        <row r="18">
          <cell r="A18">
            <v>42685</v>
          </cell>
          <cell r="B18" t="str">
            <v>Veterans Day</v>
          </cell>
        </row>
        <row r="19">
          <cell r="A19">
            <v>42698</v>
          </cell>
          <cell r="B19" t="str">
            <v>Thanksgiving Day</v>
          </cell>
        </row>
        <row r="20">
          <cell r="A20">
            <v>42699</v>
          </cell>
          <cell r="B20" t="str">
            <v>Friday After Thanksgiving Day</v>
          </cell>
        </row>
        <row r="21">
          <cell r="A21" t="str">
            <v>-</v>
          </cell>
          <cell r="B21" t="str">
            <v>-</v>
          </cell>
        </row>
        <row r="22">
          <cell r="A22" t="str">
            <v>-</v>
          </cell>
          <cell r="B22" t="str">
            <v>-</v>
          </cell>
        </row>
        <row r="23">
          <cell r="A23" t="str">
            <v>-</v>
          </cell>
          <cell r="B23" t="str">
            <v>-</v>
          </cell>
        </row>
        <row r="24">
          <cell r="A24">
            <v>42730</v>
          </cell>
          <cell r="B24" t="str">
            <v>Christmas Holiday Period</v>
          </cell>
        </row>
        <row r="25">
          <cell r="A25">
            <v>42731</v>
          </cell>
          <cell r="B25" t="str">
            <v>Christmas Holiday Period</v>
          </cell>
        </row>
        <row r="26">
          <cell r="A26">
            <v>42732</v>
          </cell>
          <cell r="B26" t="str">
            <v>Christmas Holiday Period</v>
          </cell>
        </row>
        <row r="27">
          <cell r="A27">
            <v>42733</v>
          </cell>
          <cell r="B27" t="str">
            <v>Christmas Holiday Period</v>
          </cell>
        </row>
        <row r="28">
          <cell r="A28">
            <v>42734</v>
          </cell>
          <cell r="B28" t="str">
            <v>Christmas Holiday Period</v>
          </cell>
        </row>
        <row r="29">
          <cell r="A29" t="str">
            <v>-</v>
          </cell>
          <cell r="B29" t="str">
            <v>-</v>
          </cell>
        </row>
        <row r="30">
          <cell r="A30" t="str">
            <v>-</v>
          </cell>
          <cell r="B30" t="str">
            <v>- subsequent year shown below</v>
          </cell>
        </row>
        <row r="31">
          <cell r="A31">
            <v>2017</v>
          </cell>
          <cell r="B31">
            <v>0</v>
          </cell>
        </row>
        <row r="32">
          <cell r="A32">
            <v>42737</v>
          </cell>
          <cell r="B32" t="str">
            <v>New Year's Day (Observed)</v>
          </cell>
        </row>
        <row r="33">
          <cell r="A33" t="str">
            <v>-</v>
          </cell>
          <cell r="B33" t="str">
            <v>-</v>
          </cell>
        </row>
        <row r="34">
          <cell r="A34">
            <v>42751</v>
          </cell>
          <cell r="B34" t="str">
            <v>Martin Luther King, Jr. Day</v>
          </cell>
        </row>
        <row r="35">
          <cell r="A35">
            <v>42839</v>
          </cell>
          <cell r="B35" t="str">
            <v>Good Friday</v>
          </cell>
        </row>
        <row r="36">
          <cell r="A36">
            <v>42842</v>
          </cell>
          <cell r="B36" t="str">
            <v>Monday After Easter</v>
          </cell>
        </row>
        <row r="37">
          <cell r="A37" t="str">
            <v>-</v>
          </cell>
          <cell r="B37" t="str">
            <v>-</v>
          </cell>
        </row>
        <row r="38">
          <cell r="A38">
            <v>42884</v>
          </cell>
          <cell r="B38" t="str">
            <v>Memorial Day</v>
          </cell>
        </row>
        <row r="39">
          <cell r="A39" t="str">
            <v>-</v>
          </cell>
          <cell r="B39" t="str">
            <v>-</v>
          </cell>
        </row>
        <row r="40">
          <cell r="A40">
            <v>42920</v>
          </cell>
          <cell r="B40" t="str">
            <v>Independence Day</v>
          </cell>
        </row>
        <row r="41">
          <cell r="A41" t="str">
            <v>-</v>
          </cell>
          <cell r="B41" t="str">
            <v>-</v>
          </cell>
        </row>
        <row r="42">
          <cell r="A42">
            <v>42982</v>
          </cell>
          <cell r="B42" t="str">
            <v>Labor Day</v>
          </cell>
        </row>
        <row r="43">
          <cell r="A43" t="str">
            <v>-</v>
          </cell>
          <cell r="B43" t="str">
            <v>-</v>
          </cell>
        </row>
        <row r="44">
          <cell r="A44">
            <v>43049</v>
          </cell>
          <cell r="B44" t="str">
            <v>Veterans Day (Observed)</v>
          </cell>
        </row>
        <row r="45">
          <cell r="A45">
            <v>43062</v>
          </cell>
          <cell r="B45" t="str">
            <v>Thanksgiving Day</v>
          </cell>
        </row>
        <row r="46">
          <cell r="A46">
            <v>43063</v>
          </cell>
          <cell r="B46" t="str">
            <v>Friday After Thanksgiving Day</v>
          </cell>
        </row>
        <row r="47">
          <cell r="A47" t="str">
            <v>-</v>
          </cell>
          <cell r="B47" t="str">
            <v>-</v>
          </cell>
        </row>
        <row r="48">
          <cell r="A48" t="str">
            <v>-</v>
          </cell>
          <cell r="B48" t="str">
            <v>-</v>
          </cell>
        </row>
        <row r="49">
          <cell r="A49">
            <v>43094</v>
          </cell>
          <cell r="B49" t="str">
            <v>Christmas Holiday Period</v>
          </cell>
        </row>
        <row r="50">
          <cell r="A50">
            <v>43095</v>
          </cell>
          <cell r="B50" t="str">
            <v>Christmas Holiday Period</v>
          </cell>
        </row>
        <row r="51">
          <cell r="A51">
            <v>43096</v>
          </cell>
          <cell r="B51" t="str">
            <v>Christmas Holiday Period</v>
          </cell>
        </row>
        <row r="52">
          <cell r="A52">
            <v>43097</v>
          </cell>
          <cell r="B52" t="str">
            <v>Christmas Holiday Period</v>
          </cell>
        </row>
        <row r="53">
          <cell r="A53">
            <v>43098</v>
          </cell>
          <cell r="B53" t="str">
            <v>Christmas Holiday Period</v>
          </cell>
        </row>
        <row r="54">
          <cell r="A54" t="str">
            <v>-</v>
          </cell>
          <cell r="B54" t="str">
            <v>-</v>
          </cell>
        </row>
        <row r="55">
          <cell r="A55" t="str">
            <v>-</v>
          </cell>
          <cell r="B55" t="str">
            <v>-</v>
          </cell>
        </row>
        <row r="56">
          <cell r="A56" t="str">
            <v>-</v>
          </cell>
          <cell r="B56" t="str">
            <v>* Insert Rows &amp; New Holidays Above Here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omments" Target="../comments4.xml"/><Relationship Id="rId1" Type="http://schemas.openxmlformats.org/officeDocument/2006/relationships/hyperlink" Target="https://uaw.org/app/uploads/2015/10/64171_UAW-GM-Hourly-Highlights-Revp-11-final.pdf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>
    <tabColor rgb="FFFFFF00"/>
    <pageSetUpPr fitToPage="1"/>
  </sheetPr>
  <dimension ref="A1:AK45"/>
  <sheetViews>
    <sheetView showGridLines="0" zoomScale="85" zoomScaleNormal="85" zoomScalePageLayoutView="85" workbookViewId="0">
      <selection activeCell="AA35" sqref="AA35"/>
    </sheetView>
  </sheetViews>
  <sheetFormatPr baseColWidth="10" defaultColWidth="0" defaultRowHeight="13" zeroHeight="1" x14ac:dyDescent="0"/>
  <cols>
    <col min="1" max="1" width="5.6640625" style="64" customWidth="1"/>
    <col min="2" max="8" width="5" style="94" customWidth="1"/>
    <col min="9" max="10" width="5.6640625" style="64" customWidth="1"/>
    <col min="11" max="17" width="5" style="94" customWidth="1"/>
    <col min="18" max="19" width="5.6640625" style="64" customWidth="1"/>
    <col min="20" max="26" width="5" style="94" customWidth="1"/>
    <col min="27" max="27" width="5.6640625" style="64" customWidth="1"/>
    <col min="28" max="28" width="6.1640625" style="64" customWidth="1"/>
    <col min="29" max="37" width="9.1640625" style="65" customWidth="1"/>
    <col min="38" max="16384" width="9.1640625" style="65" hidden="1"/>
  </cols>
  <sheetData>
    <row r="1" spans="1:28" ht="38.5" customHeight="1" thickBot="1">
      <c r="A1" s="61"/>
      <c r="B1" s="61"/>
      <c r="C1" s="61"/>
      <c r="D1" s="61"/>
      <c r="E1" s="61"/>
      <c r="F1" s="61"/>
      <c r="G1" s="61"/>
      <c r="H1" s="61"/>
      <c r="I1" s="61"/>
      <c r="J1" s="62"/>
      <c r="K1" s="62"/>
      <c r="L1" s="62"/>
      <c r="M1" s="134">
        <f>CalendarYear</f>
        <v>2018</v>
      </c>
      <c r="N1" s="135"/>
      <c r="O1" s="134"/>
      <c r="P1" s="62"/>
      <c r="Q1" s="62"/>
      <c r="R1" s="62"/>
      <c r="S1" s="61"/>
      <c r="T1" s="61"/>
      <c r="U1" s="61"/>
      <c r="V1" s="61"/>
      <c r="W1" s="61"/>
      <c r="X1" s="61"/>
      <c r="Y1" s="61"/>
      <c r="Z1" s="61"/>
      <c r="AA1" s="63"/>
    </row>
    <row r="2" spans="1:28" ht="8.25" customHeight="1" thickTop="1">
      <c r="A2" s="66"/>
      <c r="B2" s="66"/>
      <c r="C2" s="136" t="str">
        <f>UPPER(TEXT(H5,"mmmm"))</f>
        <v>JANUARY</v>
      </c>
      <c r="D2" s="137"/>
      <c r="E2" s="137"/>
      <c r="F2" s="137"/>
      <c r="G2" s="137"/>
      <c r="H2" s="66"/>
      <c r="I2" s="67"/>
      <c r="J2" s="68"/>
      <c r="K2" s="66"/>
      <c r="L2" s="136" t="str">
        <f>UPPER(TEXT(Q5,"mmmm"))</f>
        <v>FEBRUARY</v>
      </c>
      <c r="M2" s="137"/>
      <c r="N2" s="137"/>
      <c r="O2" s="137"/>
      <c r="P2" s="137"/>
      <c r="Q2" s="66"/>
      <c r="R2" s="67"/>
      <c r="S2" s="68"/>
      <c r="T2" s="66"/>
      <c r="U2" s="136" t="str">
        <f>UPPER(TEXT(Z5,"mmmm"))</f>
        <v>MARCH</v>
      </c>
      <c r="V2" s="137"/>
      <c r="W2" s="137"/>
      <c r="X2" s="137"/>
      <c r="Y2" s="137"/>
      <c r="Z2" s="66"/>
      <c r="AA2" s="69"/>
    </row>
    <row r="3" spans="1:28">
      <c r="A3" s="124" t="s">
        <v>34</v>
      </c>
      <c r="B3" s="96">
        <f>DATE($M$1,MONTH(H5)+1,1)-DATE($M$1,MONTH(H5),1)+MAX(MIN(-8,(27-DATE($M$1,MONTH(H5)+1,1)+DATE($M$1,MONTH(H5),1)-WEEKDAY(DATE($M$1,MONTH(H5),1)))),-10)-(WEEKDAY(DATE($M$1,MONTH(H5),1))&lt;2)*(DATE($M$1,MONTH(H5)+1,1)-DATE($M$1,MONTH(H5),1)&gt;28)-SUMPRODUCT((Holidays&gt;=DATE($M$1,MONTH(H5),1))*(Holidays&lt;DATE($M$1,MONTH(H5)+1,1)))</f>
        <v>21</v>
      </c>
      <c r="C3" s="138"/>
      <c r="D3" s="138"/>
      <c r="E3" s="138"/>
      <c r="F3" s="138"/>
      <c r="G3" s="138"/>
      <c r="H3" s="70"/>
      <c r="I3" s="129" t="s">
        <v>35</v>
      </c>
      <c r="J3" s="131" t="s">
        <v>34</v>
      </c>
      <c r="K3" s="96">
        <f>DATE($M$1,MONTH(Q5)+1,1)-DATE($M$1,MONTH(Q5),1)+MAX(MIN(-8,(27-DATE($M$1,MONTH(Q5)+1,1)+DATE($M$1,MONTH(Q5),1)-WEEKDAY(DATE($M$1,MONTH(Q5),1)))),-10)-(WEEKDAY(DATE($M$1,MONTH(Q5),1))&lt;2)*(DATE($M$1,MONTH(Q5)+1,1)-DATE($M$1,MONTH(Q5),1)&gt;28)-SUMPRODUCT((Holidays&gt;=DATE($M$1,MONTH(Q5),1))*(Holidays&lt;DATE($M$1,MONTH(Q5)+1,1)))</f>
        <v>20</v>
      </c>
      <c r="L3" s="138"/>
      <c r="M3" s="138"/>
      <c r="N3" s="138"/>
      <c r="O3" s="138"/>
      <c r="P3" s="138"/>
      <c r="Q3" s="70"/>
      <c r="R3" s="129" t="s">
        <v>35</v>
      </c>
      <c r="S3" s="131" t="s">
        <v>34</v>
      </c>
      <c r="T3" s="96">
        <f>DATE($M$1,MONTH(Z5)+1,1)-DATE($M$1,MONTH(Z5),1)+MAX(MIN(-8,(27-DATE($M$1,MONTH(Z5)+1,1)+DATE($M$1,MONTH(Z5),1)-WEEKDAY(DATE($M$1,MONTH(Z5),1)))),-10)-(WEEKDAY(DATE($M$1,MONTH(Z5),1))&lt;2)*(DATE($M$1,MONTH(Z5)+1,1)-DATE($M$1,MONTH(Z5),1)&gt;28)-SUMPRODUCT((Holidays&gt;=DATE($M$1,MONTH(Z5),1))*(Holidays&lt;DATE($M$1,MONTH(Z5)+1,1)))</f>
        <v>21</v>
      </c>
      <c r="U3" s="138"/>
      <c r="V3" s="138"/>
      <c r="W3" s="138"/>
      <c r="X3" s="138"/>
      <c r="Y3" s="138"/>
      <c r="Z3" s="70"/>
      <c r="AA3" s="124" t="s">
        <v>35</v>
      </c>
    </row>
    <row r="4" spans="1:28" ht="14.5" customHeight="1">
      <c r="A4" s="133"/>
      <c r="B4" s="71" t="str">
        <f>LEFT(UPPER(TEXT(B6,"dddd")),LEN(H4))</f>
        <v>SUN</v>
      </c>
      <c r="C4" s="71" t="str">
        <f>LEFT(UPPER(TEXT(C6,"dddd")),LEN(H4))</f>
        <v>MON</v>
      </c>
      <c r="D4" s="71" t="str">
        <f>LEFT(UPPER(TEXT(D6,"dddd")),LEN(H4))</f>
        <v>TUE</v>
      </c>
      <c r="E4" s="71" t="str">
        <f>LEFT(UPPER(TEXT(E6,"dddd")),LEN(H4))</f>
        <v>WED</v>
      </c>
      <c r="F4" s="71" t="str">
        <f>LEFT(UPPER(TEXT(F6,"dddd")),LEN(K4))</f>
        <v>THU</v>
      </c>
      <c r="G4" s="71" t="str">
        <f>LEFT(UPPER(TEXT(G6,"dddd")),LEN(L4))</f>
        <v>FRI</v>
      </c>
      <c r="H4" s="71" t="str">
        <f>LEFT(UPPER(TEXT(H6,"dddd")),3)</f>
        <v>SAT</v>
      </c>
      <c r="I4" s="139"/>
      <c r="J4" s="140"/>
      <c r="K4" s="71" t="str">
        <f t="shared" ref="K4:Q4" si="0">B4</f>
        <v>SUN</v>
      </c>
      <c r="L4" s="71" t="str">
        <f t="shared" si="0"/>
        <v>MON</v>
      </c>
      <c r="M4" s="71" t="str">
        <f t="shared" si="0"/>
        <v>TUE</v>
      </c>
      <c r="N4" s="71" t="str">
        <f t="shared" si="0"/>
        <v>WED</v>
      </c>
      <c r="O4" s="71" t="str">
        <f t="shared" si="0"/>
        <v>THU</v>
      </c>
      <c r="P4" s="71" t="str">
        <f t="shared" si="0"/>
        <v>FRI</v>
      </c>
      <c r="Q4" s="71" t="str">
        <f t="shared" si="0"/>
        <v>SAT</v>
      </c>
      <c r="R4" s="139"/>
      <c r="S4" s="140"/>
      <c r="T4" s="71" t="str">
        <f t="shared" ref="T4:Z4" si="1">K4</f>
        <v>SUN</v>
      </c>
      <c r="U4" s="71" t="str">
        <f t="shared" si="1"/>
        <v>MON</v>
      </c>
      <c r="V4" s="71" t="str">
        <f t="shared" si="1"/>
        <v>TUE</v>
      </c>
      <c r="W4" s="71" t="str">
        <f t="shared" si="1"/>
        <v>WED</v>
      </c>
      <c r="X4" s="71" t="str">
        <f t="shared" si="1"/>
        <v>THU</v>
      </c>
      <c r="Y4" s="71" t="str">
        <f t="shared" si="1"/>
        <v>FRI</v>
      </c>
      <c r="Z4" s="71" t="str">
        <f t="shared" si="1"/>
        <v>SAT</v>
      </c>
      <c r="AA4" s="133"/>
      <c r="AB4" s="72"/>
    </row>
    <row r="5" spans="1:28">
      <c r="A5" s="73" t="str">
        <f>IF(ISNUMBER(B5),DAY(B5),"")</f>
        <v/>
      </c>
      <c r="B5" s="74" t="str">
        <f>IF(ISNUMBER(C5),IF(DAY(C5-1)&gt;DAY(H5),"",C5-1),"")</f>
        <v/>
      </c>
      <c r="C5" s="74">
        <f>IF(ISNUMBER(D5),IF(DAY(D5-1)&gt;DAY(H5),"",D5-1),"")</f>
        <v>43101</v>
      </c>
      <c r="D5" s="74">
        <f>IF(ISNUMBER(E5),IF(DAY(E5-1)&gt;DAY(H5),"",E5-1),"")</f>
        <v>43102</v>
      </c>
      <c r="E5" s="74">
        <f>IF(ISNUMBER(F5),IF(DAY(F5-1)&gt;DAY(H5),"",F5-1),"")</f>
        <v>43103</v>
      </c>
      <c r="F5" s="74">
        <f>IF(ISNUMBER(G5),IF(DAY(G5-1)&gt;DAY(H5),"",G5-1),"")</f>
        <v>43104</v>
      </c>
      <c r="G5" s="74">
        <f>IF(ISNUMBER(H5),IF(DAY(H5-1)&gt;DAY(H5),"",H5-1),"")</f>
        <v>43105</v>
      </c>
      <c r="H5" s="74">
        <f>DATE(M1,1,8)-MOD((WEEKDAY(DATE(M1,1,8))-1),7)-1</f>
        <v>43106</v>
      </c>
      <c r="I5" s="75">
        <f>INT((H5-WEEKDAY(H5,2)-DATE(YEAR(H5+4-WEEKDAY(H5,2)),1,4))/7)+2</f>
        <v>1</v>
      </c>
      <c r="J5" s="73" t="str">
        <f>IF(ISNUMBER(K5),MAX(A5:A10)+7,"")</f>
        <v/>
      </c>
      <c r="K5" s="74" t="str">
        <f>IF(ISNUMBER(L5),IF(DAY(L5-1)&gt;DAY(Q5),"",L5-1),"")</f>
        <v/>
      </c>
      <c r="L5" s="74" t="str">
        <f>IF(ISNUMBER(M5),IF(DAY(M5-1)&gt;DAY(Q5),"",M5-1),"")</f>
        <v/>
      </c>
      <c r="M5" s="74" t="str">
        <f>IF(ISNUMBER(N5),IF(DAY(N5-1)&gt;DAY(Q5),"",N5-1),"")</f>
        <v/>
      </c>
      <c r="N5" s="74" t="str">
        <f>IF(ISNUMBER(O5),IF(DAY(O5-1)&gt;DAY(Q5),"",O5-1),"")</f>
        <v/>
      </c>
      <c r="O5" s="74">
        <f>IF(ISNUMBER(P5),IF(DAY(P5-1)&gt;DAY(Q5),"",P5-1),"")</f>
        <v>43132</v>
      </c>
      <c r="P5" s="74">
        <f>IF(ISNUMBER(Q5),IF(DAY(Q5-1)&gt;DAY(Q5),"",Q5-1),"")</f>
        <v>43133</v>
      </c>
      <c r="Q5" s="74">
        <f>DATE(YEAR(H5),MONTH(H5)+1,8)-MOD((WEEKDAY(DATE(YEAR(H5),MONTH(H5)+1,8))-WEEKDAY(B6)),7)-1</f>
        <v>43134</v>
      </c>
      <c r="R5" s="75">
        <f>INT((Q5-WEEKDAY(Q5,2)-DATE(YEAR(Q5+4-WEEKDAY(Q5,2)),1,4))/7)+2</f>
        <v>5</v>
      </c>
      <c r="S5" s="73" t="str">
        <f>IF(ISNUMBER(T5),MAX(J5:J10)+7,"")</f>
        <v/>
      </c>
      <c r="T5" s="74" t="str">
        <f>IF(ISNUMBER(U5),IF(DAY(U5-1)&gt;DAY(Z5),"",U5-1),"")</f>
        <v/>
      </c>
      <c r="U5" s="74" t="str">
        <f>IF(ISNUMBER(V5),IF(DAY(V5-1)&gt;DAY(Z5),"",V5-1),"")</f>
        <v/>
      </c>
      <c r="V5" s="74" t="str">
        <f>IF(ISNUMBER(W5),IF(DAY(W5-1)&gt;DAY(Z5),"",W5-1),"")</f>
        <v/>
      </c>
      <c r="W5" s="74" t="str">
        <f>IF(ISNUMBER(X5),IF(DAY(X5-1)&gt;DAY(Z5),"",X5-1),"")</f>
        <v/>
      </c>
      <c r="X5" s="74">
        <f>IF(ISNUMBER(Y5),IF(DAY(Y5-1)&gt;DAY(Z5),"",Y5-1),"")</f>
        <v>43160</v>
      </c>
      <c r="Y5" s="74">
        <f>IF(ISNUMBER(Z5),IF(DAY(Z5-1)&gt;DAY(Z5),"",Z5-1),"")</f>
        <v>43161</v>
      </c>
      <c r="Z5" s="74">
        <f>DATE(YEAR(Q5),MONTH(Q5)+1,8)-MOD((WEEKDAY(DATE(YEAR(Q5),MONTH(Q5)+1,8))-WEEKDAY(K6)),7)-1</f>
        <v>43162</v>
      </c>
      <c r="AA5" s="76">
        <f>INT((Z5-WEEKDAY(Z5,2)-DATE(YEAR(Z5+4-WEEKDAY(Z5,2)),1,4))/7)+2</f>
        <v>9</v>
      </c>
    </row>
    <row r="6" spans="1:28">
      <c r="A6" s="73">
        <f>DAY(B6)</f>
        <v>7</v>
      </c>
      <c r="B6" s="74">
        <f>H5+1</f>
        <v>43107</v>
      </c>
      <c r="C6" s="74">
        <f>B6+1</f>
        <v>43108</v>
      </c>
      <c r="D6" s="74">
        <f t="shared" ref="D6:H8" si="2">C6+1</f>
        <v>43109</v>
      </c>
      <c r="E6" s="74">
        <f t="shared" si="2"/>
        <v>43110</v>
      </c>
      <c r="F6" s="74">
        <f t="shared" si="2"/>
        <v>43111</v>
      </c>
      <c r="G6" s="74">
        <f t="shared" si="2"/>
        <v>43112</v>
      </c>
      <c r="H6" s="74">
        <f t="shared" si="2"/>
        <v>43113</v>
      </c>
      <c r="I6" s="75">
        <f>INT((H6-WEEKDAY(H6,2)-DATE(YEAR(H6+4-WEEKDAY(H6,2)),1,4))/7)+2</f>
        <v>2</v>
      </c>
      <c r="J6" s="73">
        <f>IF(ISNUMBER(K5),J5,MAX(A6:A11))+7</f>
        <v>35</v>
      </c>
      <c r="K6" s="74">
        <f>Q5+1</f>
        <v>43135</v>
      </c>
      <c r="L6" s="74">
        <f>K6+1</f>
        <v>43136</v>
      </c>
      <c r="M6" s="74">
        <f t="shared" ref="M6:Q8" si="3">L6+1</f>
        <v>43137</v>
      </c>
      <c r="N6" s="74">
        <f t="shared" si="3"/>
        <v>43138</v>
      </c>
      <c r="O6" s="74">
        <f t="shared" si="3"/>
        <v>43139</v>
      </c>
      <c r="P6" s="74">
        <f t="shared" si="3"/>
        <v>43140</v>
      </c>
      <c r="Q6" s="74">
        <f t="shared" si="3"/>
        <v>43141</v>
      </c>
      <c r="R6" s="75">
        <f>INT((Q6-WEEKDAY(Q6,2)-DATE(YEAR(Q6+4-WEEKDAY(Q6,2)),1,4))/7)+2</f>
        <v>6</v>
      </c>
      <c r="S6" s="73">
        <f>IF(ISNUMBER(T5),S5,MAX(J6:J11))+7</f>
        <v>63</v>
      </c>
      <c r="T6" s="74">
        <f>Z5+1</f>
        <v>43163</v>
      </c>
      <c r="U6" s="74">
        <f t="shared" ref="U6:Z8" si="4">T6+1</f>
        <v>43164</v>
      </c>
      <c r="V6" s="74">
        <f t="shared" si="4"/>
        <v>43165</v>
      </c>
      <c r="W6" s="74">
        <f t="shared" si="4"/>
        <v>43166</v>
      </c>
      <c r="X6" s="74">
        <f t="shared" si="4"/>
        <v>43167</v>
      </c>
      <c r="Y6" s="74">
        <f t="shared" si="4"/>
        <v>43168</v>
      </c>
      <c r="Z6" s="74">
        <f t="shared" si="4"/>
        <v>43169</v>
      </c>
      <c r="AA6" s="76">
        <f>INT((Z6-WEEKDAY(Z6,2)-DATE(YEAR(Z6+4-WEEKDAY(Z6,2)),1,4))/7)+2</f>
        <v>10</v>
      </c>
    </row>
    <row r="7" spans="1:28">
      <c r="A7" s="73">
        <f>A6+7</f>
        <v>14</v>
      </c>
      <c r="B7" s="74">
        <f>H6+1</f>
        <v>43114</v>
      </c>
      <c r="C7" s="74">
        <f>B7+1</f>
        <v>43115</v>
      </c>
      <c r="D7" s="74">
        <f t="shared" si="2"/>
        <v>43116</v>
      </c>
      <c r="E7" s="74">
        <f t="shared" si="2"/>
        <v>43117</v>
      </c>
      <c r="F7" s="74">
        <f t="shared" si="2"/>
        <v>43118</v>
      </c>
      <c r="G7" s="74">
        <f t="shared" si="2"/>
        <v>43119</v>
      </c>
      <c r="H7" s="74">
        <f t="shared" si="2"/>
        <v>43120</v>
      </c>
      <c r="I7" s="75">
        <f>INT((H7-WEEKDAY(H7,2)-DATE(YEAR(H7+4-WEEKDAY(H7,2)),1,4))/7)+2</f>
        <v>3</v>
      </c>
      <c r="J7" s="73">
        <f>J6+7</f>
        <v>42</v>
      </c>
      <c r="K7" s="74">
        <f>Q6+1</f>
        <v>43142</v>
      </c>
      <c r="L7" s="74">
        <f>K7+1</f>
        <v>43143</v>
      </c>
      <c r="M7" s="74">
        <f t="shared" si="3"/>
        <v>43144</v>
      </c>
      <c r="N7" s="74">
        <f t="shared" si="3"/>
        <v>43145</v>
      </c>
      <c r="O7" s="74">
        <f t="shared" si="3"/>
        <v>43146</v>
      </c>
      <c r="P7" s="74">
        <f t="shared" si="3"/>
        <v>43147</v>
      </c>
      <c r="Q7" s="74">
        <f t="shared" si="3"/>
        <v>43148</v>
      </c>
      <c r="R7" s="75">
        <f>INT((Q7-WEEKDAY(Q7,2)-DATE(YEAR(Q7+4-WEEKDAY(Q7,2)),1,4))/7)+2</f>
        <v>7</v>
      </c>
      <c r="S7" s="73">
        <f>S6+7</f>
        <v>70</v>
      </c>
      <c r="T7" s="74">
        <f>Z6+1</f>
        <v>43170</v>
      </c>
      <c r="U7" s="74">
        <f t="shared" si="4"/>
        <v>43171</v>
      </c>
      <c r="V7" s="74">
        <f t="shared" si="4"/>
        <v>43172</v>
      </c>
      <c r="W7" s="74">
        <f t="shared" si="4"/>
        <v>43173</v>
      </c>
      <c r="X7" s="74">
        <f t="shared" si="4"/>
        <v>43174</v>
      </c>
      <c r="Y7" s="74">
        <f t="shared" si="4"/>
        <v>43175</v>
      </c>
      <c r="Z7" s="74">
        <f t="shared" si="4"/>
        <v>43176</v>
      </c>
      <c r="AA7" s="76">
        <f>INT((Z7-WEEKDAY(Z7,2)-DATE(YEAR(Z7+4-WEEKDAY(Z7,2)),1,4))/7)+2</f>
        <v>11</v>
      </c>
    </row>
    <row r="8" spans="1:28">
      <c r="A8" s="73">
        <f>A7+7</f>
        <v>21</v>
      </c>
      <c r="B8" s="74">
        <f>H7+1</f>
        <v>43121</v>
      </c>
      <c r="C8" s="74">
        <f>B8+1</f>
        <v>43122</v>
      </c>
      <c r="D8" s="74">
        <f t="shared" si="2"/>
        <v>43123</v>
      </c>
      <c r="E8" s="74">
        <f t="shared" si="2"/>
        <v>43124</v>
      </c>
      <c r="F8" s="74">
        <f t="shared" si="2"/>
        <v>43125</v>
      </c>
      <c r="G8" s="74">
        <f t="shared" si="2"/>
        <v>43126</v>
      </c>
      <c r="H8" s="74">
        <f t="shared" si="2"/>
        <v>43127</v>
      </c>
      <c r="I8" s="75">
        <f>INT((H8-WEEKDAY(H8,2)-DATE(YEAR(H8+4-WEEKDAY(H8,2)),1,4))/7)+2</f>
        <v>4</v>
      </c>
      <c r="J8" s="73">
        <f>J7+7</f>
        <v>49</v>
      </c>
      <c r="K8" s="74">
        <f>Q7+1</f>
        <v>43149</v>
      </c>
      <c r="L8" s="74">
        <f>K8+1</f>
        <v>43150</v>
      </c>
      <c r="M8" s="74">
        <f t="shared" si="3"/>
        <v>43151</v>
      </c>
      <c r="N8" s="74">
        <f t="shared" si="3"/>
        <v>43152</v>
      </c>
      <c r="O8" s="74">
        <f t="shared" si="3"/>
        <v>43153</v>
      </c>
      <c r="P8" s="74">
        <f t="shared" si="3"/>
        <v>43154</v>
      </c>
      <c r="Q8" s="74">
        <f t="shared" si="3"/>
        <v>43155</v>
      </c>
      <c r="R8" s="75">
        <f>INT((Q8-WEEKDAY(Q8,2)-DATE(YEAR(Q8+4-WEEKDAY(Q8,2)),1,4))/7)+2</f>
        <v>8</v>
      </c>
      <c r="S8" s="73">
        <f>S7+7</f>
        <v>77</v>
      </c>
      <c r="T8" s="74">
        <f>Z7+1</f>
        <v>43177</v>
      </c>
      <c r="U8" s="74">
        <f t="shared" si="4"/>
        <v>43178</v>
      </c>
      <c r="V8" s="74">
        <f t="shared" si="4"/>
        <v>43179</v>
      </c>
      <c r="W8" s="74">
        <f t="shared" si="4"/>
        <v>43180</v>
      </c>
      <c r="X8" s="74">
        <f t="shared" si="4"/>
        <v>43181</v>
      </c>
      <c r="Y8" s="74">
        <f t="shared" si="4"/>
        <v>43182</v>
      </c>
      <c r="Z8" s="74">
        <f t="shared" si="4"/>
        <v>43183</v>
      </c>
      <c r="AA8" s="76">
        <f>INT((Z8-WEEKDAY(Z8,2)-DATE(YEAR(Z8+4-WEEKDAY(Z8,2)),1,4))/7)+2</f>
        <v>12</v>
      </c>
      <c r="AB8" s="77"/>
    </row>
    <row r="9" spans="1:28">
      <c r="A9" s="73">
        <f>IF(ISNUMBER(B9),A8+7,"")</f>
        <v>28</v>
      </c>
      <c r="B9" s="74">
        <f>IF(ISNUMBER(H8),IF(MONTH(H8+1)=MONTH(H8),H8+1,""),"")</f>
        <v>43128</v>
      </c>
      <c r="C9" s="74">
        <f>IF(ISNUMBER(B9),IF(MONTH(B9+1)=MONTH(B9),B9+1,""),"")</f>
        <v>43129</v>
      </c>
      <c r="D9" s="74">
        <f t="shared" ref="D9:H10" si="5">IF(ISNUMBER(C9),IF(MONTH(C9+1)=MONTH(C9),C9+1,""),"")</f>
        <v>43130</v>
      </c>
      <c r="E9" s="74">
        <f t="shared" si="5"/>
        <v>43131</v>
      </c>
      <c r="F9" s="74" t="str">
        <f t="shared" si="5"/>
        <v/>
      </c>
      <c r="G9" s="74" t="str">
        <f t="shared" si="5"/>
        <v/>
      </c>
      <c r="H9" s="74" t="str">
        <f t="shared" si="5"/>
        <v/>
      </c>
      <c r="I9" s="75">
        <f>IF(ISNUMBER(B9),INT((B9+(WEEKDAY(B9)&lt;2)-WEEKDAY(B9+(WEEKDAY(B9)&lt;2),2)-DATE(YEAR(B9+(WEEKDAY(B9)&lt;2)+4-WEEKDAY(B9+(WEEKDAY(B9)&lt;2),2)),1,4))/7)+2,"")</f>
        <v>5</v>
      </c>
      <c r="J9" s="73">
        <f>IF(ISNUMBER(K9),J8+7,"")</f>
        <v>56</v>
      </c>
      <c r="K9" s="74">
        <f>IF(ISNUMBER(Q8),IF(MONTH(Q8+1)=MONTH(Q8),Q8+1,""),"")</f>
        <v>43156</v>
      </c>
      <c r="L9" s="74">
        <f t="shared" ref="L9:Q10" si="6">IF(ISNUMBER(K9),IF(MONTH(K9+1)=MONTH(K9),K9+1,""),"")</f>
        <v>43157</v>
      </c>
      <c r="M9" s="74">
        <f t="shared" si="6"/>
        <v>43158</v>
      </c>
      <c r="N9" s="74">
        <f t="shared" si="6"/>
        <v>43159</v>
      </c>
      <c r="O9" s="74" t="str">
        <f t="shared" si="6"/>
        <v/>
      </c>
      <c r="P9" s="74" t="str">
        <f t="shared" si="6"/>
        <v/>
      </c>
      <c r="Q9" s="74" t="str">
        <f t="shared" si="6"/>
        <v/>
      </c>
      <c r="R9" s="75">
        <f>IF(ISNUMBER(K9),INT((K9+(WEEKDAY(K9)&lt;2)-WEEKDAY(K9+(WEEKDAY(K9)&lt;2),2)-DATE(YEAR(K9+(WEEKDAY(K9)&lt;2)+4-WEEKDAY(K9+(WEEKDAY(K9)&lt;2),2)),1,4))/7)+2,"")</f>
        <v>9</v>
      </c>
      <c r="S9" s="73">
        <f>IF(ISNUMBER(T9),S8+7,"")</f>
        <v>84</v>
      </c>
      <c r="T9" s="74">
        <f>IF(ISNUMBER(Z8),IF(MONTH(Z8+1)=MONTH(Z8),Z8+1,""),"")</f>
        <v>43184</v>
      </c>
      <c r="U9" s="74">
        <f t="shared" ref="U9:Z10" si="7">IF(ISNUMBER(T9),IF(MONTH(T9+1)=MONTH(T9),T9+1,""),"")</f>
        <v>43185</v>
      </c>
      <c r="V9" s="74">
        <f t="shared" si="7"/>
        <v>43186</v>
      </c>
      <c r="W9" s="74">
        <f t="shared" si="7"/>
        <v>43187</v>
      </c>
      <c r="X9" s="74">
        <f t="shared" si="7"/>
        <v>43188</v>
      </c>
      <c r="Y9" s="74">
        <f t="shared" si="7"/>
        <v>43189</v>
      </c>
      <c r="Z9" s="74">
        <f t="shared" si="7"/>
        <v>43190</v>
      </c>
      <c r="AA9" s="76">
        <f>IF(ISNUMBER(T9),INT((T9+(WEEKDAY(T9)&lt;2)-WEEKDAY(T9+(WEEKDAY(T9)&lt;2),2)-DATE(YEAR(T9+(WEEKDAY(T9)&lt;2)+4-WEEKDAY(T9+(WEEKDAY(T9)&lt;2),2)),1,4))/7)+2,"")</f>
        <v>13</v>
      </c>
    </row>
    <row r="10" spans="1:28">
      <c r="A10" s="73" t="str">
        <f>IF(ISNUMBER(B10),A9+7,"")</f>
        <v/>
      </c>
      <c r="B10" s="74" t="str">
        <f>IF(ISNUMBER(H9),IF(MONTH(H9+1)=MONTH(H9),H9+1,""),"")</f>
        <v/>
      </c>
      <c r="C10" s="74" t="str">
        <f>IF(ISNUMBER(B10),IF(MONTH(B10+1)=MONTH(B10),B10+1,""),"")</f>
        <v/>
      </c>
      <c r="D10" s="74" t="str">
        <f t="shared" si="5"/>
        <v/>
      </c>
      <c r="E10" s="74" t="str">
        <f t="shared" si="5"/>
        <v/>
      </c>
      <c r="F10" s="74" t="str">
        <f t="shared" si="5"/>
        <v/>
      </c>
      <c r="G10" s="74" t="str">
        <f t="shared" si="5"/>
        <v/>
      </c>
      <c r="H10" s="74" t="str">
        <f t="shared" si="5"/>
        <v/>
      </c>
      <c r="I10" s="75" t="str">
        <f>IF(ISNUMBER(B10),INT((B10+(WEEKDAY(B10)&lt;2)-WEEKDAY(B10+(WEEKDAY(B10)&lt;2),2)-DATE(YEAR(B10+(WEEKDAY(B10)&lt;2)+4-WEEKDAY(B10+(WEEKDAY(B10)&lt;2),2)),1,4))/7)+2,"")</f>
        <v/>
      </c>
      <c r="J10" s="73" t="str">
        <f>IF(ISNUMBER(K10),J9+7,"")</f>
        <v/>
      </c>
      <c r="K10" s="74" t="str">
        <f>IF(ISNUMBER(Q9),IF(MONTH(Q9+1)=MONTH(Q9),Q9+1,""),"")</f>
        <v/>
      </c>
      <c r="L10" s="74" t="str">
        <f t="shared" si="6"/>
        <v/>
      </c>
      <c r="M10" s="74" t="str">
        <f t="shared" si="6"/>
        <v/>
      </c>
      <c r="N10" s="74" t="str">
        <f t="shared" si="6"/>
        <v/>
      </c>
      <c r="O10" s="74" t="str">
        <f t="shared" si="6"/>
        <v/>
      </c>
      <c r="P10" s="74" t="str">
        <f t="shared" si="6"/>
        <v/>
      </c>
      <c r="Q10" s="74" t="str">
        <f t="shared" si="6"/>
        <v/>
      </c>
      <c r="R10" s="75" t="str">
        <f>IF(ISNUMBER(K10),INT((K10+(WEEKDAY(K10)&lt;2)-WEEKDAY(K10+(WEEKDAY(K10)&lt;2),2)-DATE(YEAR(K10+(WEEKDAY(K10)&lt;2)+4-WEEKDAY(K10+(WEEKDAY(K10)&lt;2),2)),1,4))/7)+2,"")</f>
        <v/>
      </c>
      <c r="S10" s="73" t="str">
        <f>IF(ISNUMBER(T10),S9+7,"")</f>
        <v/>
      </c>
      <c r="T10" s="74" t="str">
        <f>IF(ISNUMBER(Z9),IF(MONTH(Z9+1)=MONTH(Z9),Z9+1,""),"")</f>
        <v/>
      </c>
      <c r="U10" s="74" t="str">
        <f t="shared" si="7"/>
        <v/>
      </c>
      <c r="V10" s="74" t="str">
        <f t="shared" si="7"/>
        <v/>
      </c>
      <c r="W10" s="74" t="str">
        <f t="shared" si="7"/>
        <v/>
      </c>
      <c r="X10" s="74" t="str">
        <f t="shared" si="7"/>
        <v/>
      </c>
      <c r="Y10" s="74" t="str">
        <f t="shared" si="7"/>
        <v/>
      </c>
      <c r="Z10" s="74" t="str">
        <f t="shared" si="7"/>
        <v/>
      </c>
      <c r="AA10" s="76" t="str">
        <f>IF(ISNUMBER(T10),INT((T10+(WEEKDAY(T10)&lt;2)-WEEKDAY(T10+(WEEKDAY(T10)&lt;2),2)-DATE(YEAR(T10+(WEEKDAY(T10)&lt;2)+4-WEEKDAY(T10+(WEEKDAY(T10)&lt;2),2)),1,4))/7)+2,"")</f>
        <v/>
      </c>
    </row>
    <row r="11" spans="1:28" ht="7.5" customHeight="1" thickBot="1">
      <c r="A11" s="78"/>
      <c r="B11" s="78"/>
      <c r="C11" s="79"/>
      <c r="D11" s="79"/>
      <c r="E11" s="79"/>
      <c r="F11" s="79"/>
      <c r="G11" s="79"/>
      <c r="H11" s="79"/>
      <c r="I11" s="80"/>
      <c r="J11" s="81"/>
      <c r="K11" s="78"/>
      <c r="L11" s="79"/>
      <c r="M11" s="79"/>
      <c r="N11" s="79"/>
      <c r="O11" s="79"/>
      <c r="P11" s="79"/>
      <c r="Q11" s="79"/>
      <c r="R11" s="80"/>
      <c r="S11" s="81"/>
      <c r="T11" s="78"/>
      <c r="U11" s="79"/>
      <c r="V11" s="79"/>
      <c r="W11" s="79"/>
      <c r="X11" s="79"/>
      <c r="Y11" s="79"/>
      <c r="Z11" s="79"/>
      <c r="AA11" s="78"/>
    </row>
    <row r="12" spans="1:28" ht="7.5" customHeight="1">
      <c r="A12" s="82"/>
      <c r="B12" s="82"/>
      <c r="C12" s="126" t="str">
        <f>UPPER(TEXT(H15,"mmmm"))</f>
        <v>APRIL</v>
      </c>
      <c r="D12" s="127"/>
      <c r="E12" s="127"/>
      <c r="F12" s="127"/>
      <c r="G12" s="127"/>
      <c r="H12" s="82"/>
      <c r="I12" s="83"/>
      <c r="J12" s="84"/>
      <c r="K12" s="85"/>
      <c r="L12" s="126" t="str">
        <f>UPPER(TEXT(Q15,"mmmm"))</f>
        <v>MAY</v>
      </c>
      <c r="M12" s="127"/>
      <c r="N12" s="127"/>
      <c r="O12" s="127"/>
      <c r="P12" s="127"/>
      <c r="Q12" s="82"/>
      <c r="R12" s="86"/>
      <c r="S12" s="84"/>
      <c r="T12" s="85"/>
      <c r="U12" s="126" t="str">
        <f>UPPER(TEXT(Z15,"mmmm"))</f>
        <v>JUNE</v>
      </c>
      <c r="V12" s="127"/>
      <c r="W12" s="127"/>
      <c r="X12" s="127"/>
      <c r="Y12" s="127"/>
      <c r="Z12" s="82"/>
      <c r="AA12" s="85"/>
    </row>
    <row r="13" spans="1:28" ht="14.5" customHeight="1">
      <c r="A13" s="124" t="s">
        <v>34</v>
      </c>
      <c r="B13" s="96">
        <f>DATE($M$1,MONTH(H15)+1,1)-DATE($M$1,MONTH(H15),1)+MAX(MIN(-8,(27-DATE($M$1,MONTH(H15)+1,1)+DATE($M$1,MONTH(H15),1)-WEEKDAY(DATE($M$1,MONTH(H15),1)))),-10)-(WEEKDAY(DATE($M$1,MONTH(H15),1))&lt;2)*(DATE($M$1,MONTH(H15)+1,1)-DATE($M$1,MONTH(H15),1)&gt;28)-SUMPRODUCT((Holidays&gt;=DATE($M$1,MONTH(H15),1))*(Holidays&lt;DATE($M$1,MONTH(H15)+1,1)))</f>
        <v>20</v>
      </c>
      <c r="C13" s="128"/>
      <c r="D13" s="128"/>
      <c r="E13" s="128"/>
      <c r="F13" s="128"/>
      <c r="G13" s="128"/>
      <c r="H13" s="70"/>
      <c r="I13" s="129" t="s">
        <v>35</v>
      </c>
      <c r="J13" s="131" t="s">
        <v>34</v>
      </c>
      <c r="K13" s="96">
        <f>DATE($M$1,MONTH(Q15)+1,1)-DATE($M$1,MONTH(Q15),1)+MAX(MIN(-8,(27-DATE($M$1,MONTH(Q15)+1,1)+DATE($M$1,MONTH(Q15),1)-WEEKDAY(DATE($M$1,MONTH(Q15),1)))),-10)-(WEEKDAY(DATE($M$1,MONTH(Q15),1))&lt;2)*(DATE($M$1,MONTH(Q15)+1,1)-DATE($M$1,MONTH(Q15),1)&gt;28)-SUMPRODUCT((Holidays&gt;=DATE($M$1,MONTH(Q15),1))*(Holidays&lt;DATE($M$1,MONTH(Q15)+1,1)))</f>
        <v>22</v>
      </c>
      <c r="L13" s="128"/>
      <c r="M13" s="128"/>
      <c r="N13" s="128"/>
      <c r="O13" s="128"/>
      <c r="P13" s="128"/>
      <c r="Q13" s="70"/>
      <c r="R13" s="129" t="s">
        <v>35</v>
      </c>
      <c r="S13" s="131" t="s">
        <v>34</v>
      </c>
      <c r="T13" s="96">
        <f>DATE($M$1,MONTH(Z15)+1,1)-DATE($M$1,MONTH(Z15),1)+MAX(MIN(-8,(27-DATE($M$1,MONTH(Z15)+1,1)+DATE($M$1,MONTH(Z15),1)-WEEKDAY(DATE($M$1,MONTH(Z15),1)))),-10)-(WEEKDAY(DATE($M$1,MONTH(Z15),1))&lt;2)*(DATE($M$1,MONTH(Z15)+1,1)-DATE($M$1,MONTH(Z15),1)&gt;28)-SUMPRODUCT((Holidays&gt;=DATE($M$1,MONTH(Z15),1))*(Holidays&lt;DATE($M$1,MONTH(Z15)+1,1)))</f>
        <v>21</v>
      </c>
      <c r="U13" s="128"/>
      <c r="V13" s="128"/>
      <c r="W13" s="128"/>
      <c r="X13" s="128"/>
      <c r="Y13" s="128"/>
      <c r="Z13" s="70"/>
      <c r="AA13" s="124" t="s">
        <v>35</v>
      </c>
    </row>
    <row r="14" spans="1:28" ht="14.5" customHeight="1">
      <c r="A14" s="125"/>
      <c r="B14" s="71" t="str">
        <f t="shared" ref="B14:H14" si="8">T4</f>
        <v>SUN</v>
      </c>
      <c r="C14" s="71" t="str">
        <f t="shared" si="8"/>
        <v>MON</v>
      </c>
      <c r="D14" s="71" t="str">
        <f t="shared" si="8"/>
        <v>TUE</v>
      </c>
      <c r="E14" s="71" t="str">
        <f t="shared" si="8"/>
        <v>WED</v>
      </c>
      <c r="F14" s="71" t="str">
        <f t="shared" si="8"/>
        <v>THU</v>
      </c>
      <c r="G14" s="71" t="str">
        <f t="shared" si="8"/>
        <v>FRI</v>
      </c>
      <c r="H14" s="71" t="str">
        <f t="shared" si="8"/>
        <v>SAT</v>
      </c>
      <c r="I14" s="130"/>
      <c r="J14" s="132"/>
      <c r="K14" s="71" t="str">
        <f t="shared" ref="K14:Q14" si="9">B14</f>
        <v>SUN</v>
      </c>
      <c r="L14" s="71" t="str">
        <f t="shared" si="9"/>
        <v>MON</v>
      </c>
      <c r="M14" s="71" t="str">
        <f t="shared" si="9"/>
        <v>TUE</v>
      </c>
      <c r="N14" s="71" t="str">
        <f t="shared" si="9"/>
        <v>WED</v>
      </c>
      <c r="O14" s="71" t="str">
        <f t="shared" si="9"/>
        <v>THU</v>
      </c>
      <c r="P14" s="71" t="str">
        <f t="shared" si="9"/>
        <v>FRI</v>
      </c>
      <c r="Q14" s="71" t="str">
        <f t="shared" si="9"/>
        <v>SAT</v>
      </c>
      <c r="R14" s="130"/>
      <c r="S14" s="132"/>
      <c r="T14" s="71" t="str">
        <f t="shared" ref="T14:Z14" si="10">K14</f>
        <v>SUN</v>
      </c>
      <c r="U14" s="71" t="str">
        <f t="shared" si="10"/>
        <v>MON</v>
      </c>
      <c r="V14" s="71" t="str">
        <f t="shared" si="10"/>
        <v>TUE</v>
      </c>
      <c r="W14" s="71" t="str">
        <f t="shared" si="10"/>
        <v>WED</v>
      </c>
      <c r="X14" s="71" t="str">
        <f t="shared" si="10"/>
        <v>THU</v>
      </c>
      <c r="Y14" s="71" t="str">
        <f t="shared" si="10"/>
        <v>FRI</v>
      </c>
      <c r="Z14" s="71" t="str">
        <f t="shared" si="10"/>
        <v>SAT</v>
      </c>
      <c r="AA14" s="125"/>
      <c r="AB14" s="72"/>
    </row>
    <row r="15" spans="1:28">
      <c r="A15" s="73">
        <f>IF(ISNUMBER(B15),MAX(S5:S10)+7,"")</f>
        <v>91</v>
      </c>
      <c r="B15" s="74">
        <f>IF(ISNUMBER(C15),IF(DAY(C15-1)&gt;DAY(H15),"",C15-1),"")</f>
        <v>43191</v>
      </c>
      <c r="C15" s="74">
        <f>IF(ISNUMBER(D15),IF(DAY(D15-1)&gt;DAY(H15),"",D15-1),"")</f>
        <v>43192</v>
      </c>
      <c r="D15" s="74">
        <f>IF(ISNUMBER(E15),IF(DAY(E15-1)&gt;DAY(H15),"",E15-1),"")</f>
        <v>43193</v>
      </c>
      <c r="E15" s="74">
        <f>IF(ISNUMBER(F15),IF(DAY(F15-1)&gt;DAY(H15),"",F15-1),"")</f>
        <v>43194</v>
      </c>
      <c r="F15" s="74">
        <f>IF(ISNUMBER(G15),IF(DAY(G15-1)&gt;DAY(H15),"",G15-1),"")</f>
        <v>43195</v>
      </c>
      <c r="G15" s="74">
        <f>IF(ISNUMBER(H15),IF(DAY(H15-1)&gt;DAY(H15),"",H15-1),"")</f>
        <v>43196</v>
      </c>
      <c r="H15" s="74">
        <f>DATE(YEAR(Z5),MONTH(Z5)+1,8)-MOD((WEEKDAY(DATE(YEAR(Z5),MONTH(Z5)+1,8))-WEEKDAY(T6)),7)-1</f>
        <v>43197</v>
      </c>
      <c r="I15" s="75">
        <f>INT((H15-WEEKDAY(H15,2)-DATE(YEAR(H15+4-WEEKDAY(H15,2)),1,4))/7)+2</f>
        <v>14</v>
      </c>
      <c r="J15" s="73" t="str">
        <f>IF(ISNUMBER(K15),MAX(A15:A20)+7,"")</f>
        <v/>
      </c>
      <c r="K15" s="74" t="str">
        <f>IF(ISNUMBER(L15),IF(DAY(L15-1)&gt;DAY(Q15),"",L15-1),"")</f>
        <v/>
      </c>
      <c r="L15" s="74" t="str">
        <f>IF(ISNUMBER(M15),IF(DAY(M15-1)&gt;DAY(Q15),"",M15-1),"")</f>
        <v/>
      </c>
      <c r="M15" s="74">
        <f>IF(ISNUMBER(N15),IF(DAY(N15-1)&gt;DAY(Q15),"",N15-1),"")</f>
        <v>43221</v>
      </c>
      <c r="N15" s="74">
        <f>IF(ISNUMBER(O15),IF(DAY(O15-1)&gt;DAY(Q15),"",O15-1),"")</f>
        <v>43222</v>
      </c>
      <c r="O15" s="74">
        <f>IF(ISNUMBER(P15),IF(DAY(P15-1)&gt;DAY(Q15),"",P15-1),"")</f>
        <v>43223</v>
      </c>
      <c r="P15" s="74">
        <f>IF(ISNUMBER(Q15),IF(DAY(Q15-1)&gt;DAY(Q15),"",Q15-1),"")</f>
        <v>43224</v>
      </c>
      <c r="Q15" s="74">
        <f>DATE(YEAR(H15),MONTH(H15)+1,8)-MOD((WEEKDAY(DATE(YEAR(H15),MONTH(H15)+1,8))-WEEKDAY(B16)),7)-1</f>
        <v>43225</v>
      </c>
      <c r="R15" s="75">
        <f>INT((Q15-WEEKDAY(Q15,2)-DATE(YEAR(Q15+4-WEEKDAY(Q15,2)),1,4))/7)+2</f>
        <v>18</v>
      </c>
      <c r="S15" s="73" t="str">
        <f>IF(ISNUMBER(T15),MAX(J15:J20)+7,"")</f>
        <v/>
      </c>
      <c r="T15" s="74" t="str">
        <f>IF(ISNUMBER(U15),IF(DAY(U15-1)&gt;DAY(Z15),"",U15-1),"")</f>
        <v/>
      </c>
      <c r="U15" s="74" t="str">
        <f>IF(ISNUMBER(V15),IF(DAY(V15-1)&gt;DAY(Z15),"",V15-1),"")</f>
        <v/>
      </c>
      <c r="V15" s="74" t="str">
        <f>IF(ISNUMBER(W15),IF(DAY(W15-1)&gt;DAY(Z15),"",W15-1),"")</f>
        <v/>
      </c>
      <c r="W15" s="74" t="str">
        <f>IF(ISNUMBER(X15),IF(DAY(X15-1)&gt;DAY(Z15),"",X15-1),"")</f>
        <v/>
      </c>
      <c r="X15" s="74" t="str">
        <f>IF(ISNUMBER(Y15),IF(DAY(Y15-1)&gt;DAY(Z15),"",Y15-1),"")</f>
        <v/>
      </c>
      <c r="Y15" s="74">
        <f>IF(ISNUMBER(Z15),IF(DAY(Z15-1)&gt;DAY(Z15),"",Z15-1),"")</f>
        <v>43252</v>
      </c>
      <c r="Z15" s="74">
        <f>DATE(YEAR(Q15),MONTH(Q15)+1,8)-MOD((WEEKDAY(DATE(YEAR(Q15),MONTH(Q15)+1,8))-WEEKDAY(K16)),7)-1</f>
        <v>43253</v>
      </c>
      <c r="AA15" s="76">
        <f>INT((Z15-WEEKDAY(Z15,2)-DATE(YEAR(Z15+4-WEEKDAY(Z15,2)),1,4))/7)+2</f>
        <v>22</v>
      </c>
    </row>
    <row r="16" spans="1:28">
      <c r="A16" s="73">
        <f>IF(ISNUMBER(B15),A15,MAX(S5:S10))+7</f>
        <v>98</v>
      </c>
      <c r="B16" s="74">
        <f>H15+1</f>
        <v>43198</v>
      </c>
      <c r="C16" s="74">
        <f t="shared" ref="C16:G18" si="11">B16+1</f>
        <v>43199</v>
      </c>
      <c r="D16" s="74">
        <f t="shared" si="11"/>
        <v>43200</v>
      </c>
      <c r="E16" s="74">
        <f t="shared" si="11"/>
        <v>43201</v>
      </c>
      <c r="F16" s="74">
        <f t="shared" si="11"/>
        <v>43202</v>
      </c>
      <c r="G16" s="74">
        <f>F16+1</f>
        <v>43203</v>
      </c>
      <c r="H16" s="74">
        <f>G16+1</f>
        <v>43204</v>
      </c>
      <c r="I16" s="75">
        <f>INT((H16-WEEKDAY(H16,2)-DATE(YEAR(H16+4-WEEKDAY(H16,2)),1,4))/7)+2</f>
        <v>15</v>
      </c>
      <c r="J16" s="73">
        <f>IF(ISNUMBER(K15),J15,MAX(A16:A21))+7</f>
        <v>126</v>
      </c>
      <c r="K16" s="74">
        <f>Q15+1</f>
        <v>43226</v>
      </c>
      <c r="L16" s="74">
        <f t="shared" ref="L16:Q18" si="12">K16+1</f>
        <v>43227</v>
      </c>
      <c r="M16" s="74">
        <f t="shared" si="12"/>
        <v>43228</v>
      </c>
      <c r="N16" s="74">
        <f t="shared" si="12"/>
        <v>43229</v>
      </c>
      <c r="O16" s="74">
        <f t="shared" si="12"/>
        <v>43230</v>
      </c>
      <c r="P16" s="74">
        <f t="shared" si="12"/>
        <v>43231</v>
      </c>
      <c r="Q16" s="74">
        <f t="shared" si="12"/>
        <v>43232</v>
      </c>
      <c r="R16" s="75">
        <f>INT((Q16-WEEKDAY(Q16,2)-DATE(YEAR(Q16+4-WEEKDAY(Q16,2)),1,4))/7)+2</f>
        <v>19</v>
      </c>
      <c r="S16" s="73">
        <f>IF(ISNUMBER(T15),S15,MAX(J16:J21))+7</f>
        <v>154</v>
      </c>
      <c r="T16" s="74">
        <f>Z15+1</f>
        <v>43254</v>
      </c>
      <c r="U16" s="74">
        <f t="shared" ref="U16:Z18" si="13">T16+1</f>
        <v>43255</v>
      </c>
      <c r="V16" s="74">
        <f t="shared" si="13"/>
        <v>43256</v>
      </c>
      <c r="W16" s="74">
        <f t="shared" si="13"/>
        <v>43257</v>
      </c>
      <c r="X16" s="74">
        <f t="shared" si="13"/>
        <v>43258</v>
      </c>
      <c r="Y16" s="74">
        <f t="shared" si="13"/>
        <v>43259</v>
      </c>
      <c r="Z16" s="74">
        <f t="shared" si="13"/>
        <v>43260</v>
      </c>
      <c r="AA16" s="76">
        <f>INT((Z16-WEEKDAY(Z16,2)-DATE(YEAR(Z16+4-WEEKDAY(Z16,2)),1,4))/7)+2</f>
        <v>23</v>
      </c>
    </row>
    <row r="17" spans="1:28">
      <c r="A17" s="73">
        <f>A16+7</f>
        <v>105</v>
      </c>
      <c r="B17" s="74">
        <f>H16+1</f>
        <v>43205</v>
      </c>
      <c r="C17" s="74">
        <f t="shared" si="11"/>
        <v>43206</v>
      </c>
      <c r="D17" s="74">
        <f t="shared" si="11"/>
        <v>43207</v>
      </c>
      <c r="E17" s="74">
        <f t="shared" si="11"/>
        <v>43208</v>
      </c>
      <c r="F17" s="74">
        <f t="shared" si="11"/>
        <v>43209</v>
      </c>
      <c r="G17" s="74">
        <f>F17+1</f>
        <v>43210</v>
      </c>
      <c r="H17" s="74">
        <f>G17+1</f>
        <v>43211</v>
      </c>
      <c r="I17" s="75">
        <f>INT((H17-WEEKDAY(H17,2)-DATE(YEAR(H17+4-WEEKDAY(H17,2)),1,4))/7)+2</f>
        <v>16</v>
      </c>
      <c r="J17" s="73">
        <f>J16+7</f>
        <v>133</v>
      </c>
      <c r="K17" s="74">
        <f>Q16+1</f>
        <v>43233</v>
      </c>
      <c r="L17" s="74">
        <f t="shared" si="12"/>
        <v>43234</v>
      </c>
      <c r="M17" s="74">
        <f t="shared" si="12"/>
        <v>43235</v>
      </c>
      <c r="N17" s="74">
        <f t="shared" si="12"/>
        <v>43236</v>
      </c>
      <c r="O17" s="74">
        <f t="shared" si="12"/>
        <v>43237</v>
      </c>
      <c r="P17" s="74">
        <f t="shared" si="12"/>
        <v>43238</v>
      </c>
      <c r="Q17" s="74">
        <f t="shared" si="12"/>
        <v>43239</v>
      </c>
      <c r="R17" s="75">
        <f>INT((Q17-WEEKDAY(Q17,2)-DATE(YEAR(Q17+4-WEEKDAY(Q17,2)),1,4))/7)+2</f>
        <v>20</v>
      </c>
      <c r="S17" s="73">
        <f>S16+7</f>
        <v>161</v>
      </c>
      <c r="T17" s="74">
        <f>Z16+1</f>
        <v>43261</v>
      </c>
      <c r="U17" s="74">
        <f t="shared" si="13"/>
        <v>43262</v>
      </c>
      <c r="V17" s="74">
        <f t="shared" si="13"/>
        <v>43263</v>
      </c>
      <c r="W17" s="74">
        <f t="shared" si="13"/>
        <v>43264</v>
      </c>
      <c r="X17" s="74">
        <f t="shared" si="13"/>
        <v>43265</v>
      </c>
      <c r="Y17" s="74">
        <f t="shared" si="13"/>
        <v>43266</v>
      </c>
      <c r="Z17" s="74">
        <f t="shared" si="13"/>
        <v>43267</v>
      </c>
      <c r="AA17" s="76">
        <f>INT((Z17-WEEKDAY(Z17,2)-DATE(YEAR(Z17+4-WEEKDAY(Z17,2)),1,4))/7)+2</f>
        <v>24</v>
      </c>
    </row>
    <row r="18" spans="1:28">
      <c r="A18" s="73">
        <f>A17+7</f>
        <v>112</v>
      </c>
      <c r="B18" s="74">
        <f>H17+1</f>
        <v>43212</v>
      </c>
      <c r="C18" s="74">
        <f t="shared" si="11"/>
        <v>43213</v>
      </c>
      <c r="D18" s="74">
        <f t="shared" si="11"/>
        <v>43214</v>
      </c>
      <c r="E18" s="74">
        <f t="shared" si="11"/>
        <v>43215</v>
      </c>
      <c r="F18" s="74">
        <f t="shared" si="11"/>
        <v>43216</v>
      </c>
      <c r="G18" s="74">
        <f t="shared" si="11"/>
        <v>43217</v>
      </c>
      <c r="H18" s="74">
        <f>G18+1</f>
        <v>43218</v>
      </c>
      <c r="I18" s="75">
        <f>INT((H18-WEEKDAY(H18,2)-DATE(YEAR(H18+4-WEEKDAY(H18,2)),1,4))/7)+2</f>
        <v>17</v>
      </c>
      <c r="J18" s="73">
        <f>J17+7</f>
        <v>140</v>
      </c>
      <c r="K18" s="74">
        <f>Q17+1</f>
        <v>43240</v>
      </c>
      <c r="L18" s="74">
        <f t="shared" si="12"/>
        <v>43241</v>
      </c>
      <c r="M18" s="74">
        <f t="shared" si="12"/>
        <v>43242</v>
      </c>
      <c r="N18" s="74">
        <f t="shared" si="12"/>
        <v>43243</v>
      </c>
      <c r="O18" s="74">
        <f t="shared" si="12"/>
        <v>43244</v>
      </c>
      <c r="P18" s="74">
        <f t="shared" si="12"/>
        <v>43245</v>
      </c>
      <c r="Q18" s="74">
        <f t="shared" si="12"/>
        <v>43246</v>
      </c>
      <c r="R18" s="75">
        <f>INT((Q18-WEEKDAY(Q18,2)-DATE(YEAR(Q18+4-WEEKDAY(Q18,2)),1,4))/7)+2</f>
        <v>21</v>
      </c>
      <c r="S18" s="73">
        <f>S17+7</f>
        <v>168</v>
      </c>
      <c r="T18" s="74">
        <f>Z17+1</f>
        <v>43268</v>
      </c>
      <c r="U18" s="74">
        <f t="shared" si="13"/>
        <v>43269</v>
      </c>
      <c r="V18" s="74">
        <f t="shared" si="13"/>
        <v>43270</v>
      </c>
      <c r="W18" s="74">
        <f t="shared" si="13"/>
        <v>43271</v>
      </c>
      <c r="X18" s="74">
        <f t="shared" si="13"/>
        <v>43272</v>
      </c>
      <c r="Y18" s="74">
        <f t="shared" si="13"/>
        <v>43273</v>
      </c>
      <c r="Z18" s="74">
        <f t="shared" si="13"/>
        <v>43274</v>
      </c>
      <c r="AA18" s="76">
        <f>INT((Z18-WEEKDAY(Z18,2)-DATE(YEAR(Z18+4-WEEKDAY(Z18,2)),1,4))/7)+2</f>
        <v>25</v>
      </c>
      <c r="AB18" s="77"/>
    </row>
    <row r="19" spans="1:28">
      <c r="A19" s="73">
        <f>IF(ISNUMBER(B19),A18+7,"")</f>
        <v>119</v>
      </c>
      <c r="B19" s="74">
        <f>IF(ISNUMBER(H18),IF(MONTH(H18+1)=MONTH(H18),H18+1,""),"")</f>
        <v>43219</v>
      </c>
      <c r="C19" s="74">
        <f t="shared" ref="C19:H20" si="14">IF(ISNUMBER(B19),IF(MONTH(B19+1)=MONTH(B19),B19+1,""),"")</f>
        <v>43220</v>
      </c>
      <c r="D19" s="74" t="str">
        <f t="shared" si="14"/>
        <v/>
      </c>
      <c r="E19" s="74" t="str">
        <f t="shared" si="14"/>
        <v/>
      </c>
      <c r="F19" s="74" t="str">
        <f t="shared" si="14"/>
        <v/>
      </c>
      <c r="G19" s="74" t="str">
        <f t="shared" si="14"/>
        <v/>
      </c>
      <c r="H19" s="74" t="str">
        <f t="shared" si="14"/>
        <v/>
      </c>
      <c r="I19" s="75">
        <f>IF(ISNUMBER(B19),INT((B19+(WEEKDAY(B19)&lt;2)-WEEKDAY(B19+(WEEKDAY(B19)&lt;2),2)-DATE(YEAR(B19+(WEEKDAY(B19)&lt;2)+4-WEEKDAY(B19+(WEEKDAY(B19)&lt;2),2)),1,4))/7)+2,"")</f>
        <v>18</v>
      </c>
      <c r="J19" s="73">
        <f>IF(ISNUMBER(K19),J18+7,"")</f>
        <v>147</v>
      </c>
      <c r="K19" s="74">
        <f>IF(ISNUMBER(Q18),IF(MONTH(Q18+1)=MONTH(Q18),Q18+1,""),"")</f>
        <v>43247</v>
      </c>
      <c r="L19" s="74">
        <f>IF(ISNUMBER(K19),IF(MONTH(K19+1)=MONTH(K19),K19+1,""),"")</f>
        <v>43248</v>
      </c>
      <c r="M19" s="74">
        <f t="shared" ref="M19:Q20" si="15">IF(ISNUMBER(L19),IF(MONTH(L19+1)=MONTH(L19),L19+1,""),"")</f>
        <v>43249</v>
      </c>
      <c r="N19" s="74">
        <f t="shared" si="15"/>
        <v>43250</v>
      </c>
      <c r="O19" s="74">
        <f t="shared" si="15"/>
        <v>43251</v>
      </c>
      <c r="P19" s="74" t="str">
        <f t="shared" si="15"/>
        <v/>
      </c>
      <c r="Q19" s="74" t="str">
        <f t="shared" si="15"/>
        <v/>
      </c>
      <c r="R19" s="75">
        <f>IF(ISNUMBER(K19),INT((K19+(WEEKDAY(K19)&lt;2)-WEEKDAY(K19+(WEEKDAY(K19)&lt;2),2)-DATE(YEAR(K19+(WEEKDAY(K19)&lt;2)+4-WEEKDAY(K19+(WEEKDAY(K19)&lt;2),2)),1,4))/7)+2,"")</f>
        <v>22</v>
      </c>
      <c r="S19" s="73">
        <f>IF(ISNUMBER(T19),S18+7,"")</f>
        <v>175</v>
      </c>
      <c r="T19" s="74">
        <f>IF(ISNUMBER(Z18),IF(MONTH(Z18+1)=MONTH(Z18),Z18+1,""),"")</f>
        <v>43275</v>
      </c>
      <c r="U19" s="74">
        <f t="shared" ref="U19:Z20" si="16">IF(ISNUMBER(T19),IF(MONTH(T19+1)=MONTH(T19),T19+1,""),"")</f>
        <v>43276</v>
      </c>
      <c r="V19" s="74">
        <f t="shared" si="16"/>
        <v>43277</v>
      </c>
      <c r="W19" s="74">
        <f t="shared" si="16"/>
        <v>43278</v>
      </c>
      <c r="X19" s="74">
        <f t="shared" si="16"/>
        <v>43279</v>
      </c>
      <c r="Y19" s="74">
        <f t="shared" si="16"/>
        <v>43280</v>
      </c>
      <c r="Z19" s="74">
        <f t="shared" si="16"/>
        <v>43281</v>
      </c>
      <c r="AA19" s="76">
        <f>IF(ISNUMBER(T19),INT((T19+(WEEKDAY(T19)&lt;2)-WEEKDAY(T19+(WEEKDAY(T19)&lt;2),2)-DATE(YEAR(T19+(WEEKDAY(T19)&lt;2)+4-WEEKDAY(T19+(WEEKDAY(T19)&lt;2),2)),1,4))/7)+2,"")</f>
        <v>26</v>
      </c>
    </row>
    <row r="20" spans="1:28">
      <c r="A20" s="73" t="str">
        <f>IF(ISNUMBER(B20),A19+7,"")</f>
        <v/>
      </c>
      <c r="B20" s="74" t="str">
        <f>IF(ISNUMBER(H19),IF(MONTH(H19+1)=MONTH(H19),H19+1,""),"")</f>
        <v/>
      </c>
      <c r="C20" s="74" t="str">
        <f t="shared" si="14"/>
        <v/>
      </c>
      <c r="D20" s="74" t="str">
        <f t="shared" si="14"/>
        <v/>
      </c>
      <c r="E20" s="74" t="str">
        <f t="shared" si="14"/>
        <v/>
      </c>
      <c r="F20" s="74" t="str">
        <f t="shared" si="14"/>
        <v/>
      </c>
      <c r="G20" s="74" t="str">
        <f t="shared" si="14"/>
        <v/>
      </c>
      <c r="H20" s="74" t="str">
        <f t="shared" si="14"/>
        <v/>
      </c>
      <c r="I20" s="75" t="str">
        <f>IF(ISNUMBER(B20),INT((B20+(WEEKDAY(B20)&lt;2)-WEEKDAY(B20+(WEEKDAY(B20)&lt;2),2)-DATE(YEAR(B20+(WEEKDAY(B20)&lt;2)+4-WEEKDAY(B20+(WEEKDAY(B20)&lt;2),2)),1,4))/7)+2,"")</f>
        <v/>
      </c>
      <c r="J20" s="73" t="str">
        <f>IF(ISNUMBER(K20),J19+7,"")</f>
        <v/>
      </c>
      <c r="K20" s="74" t="str">
        <f>IF(ISNUMBER(Q19),IF(MONTH(Q19+1)=MONTH(Q19),Q19+1,""),"")</f>
        <v/>
      </c>
      <c r="L20" s="74" t="str">
        <f>IF(ISNUMBER(K20),IF(MONTH(K20+1)=MONTH(K20),K20+1,""),"")</f>
        <v/>
      </c>
      <c r="M20" s="74" t="str">
        <f t="shared" si="15"/>
        <v/>
      </c>
      <c r="N20" s="74" t="str">
        <f t="shared" si="15"/>
        <v/>
      </c>
      <c r="O20" s="74" t="str">
        <f t="shared" si="15"/>
        <v/>
      </c>
      <c r="P20" s="74" t="str">
        <f t="shared" si="15"/>
        <v/>
      </c>
      <c r="Q20" s="74" t="str">
        <f t="shared" si="15"/>
        <v/>
      </c>
      <c r="R20" s="75" t="str">
        <f>IF(ISNUMBER(K20),INT((K20+(WEEKDAY(K20)&lt;2)-WEEKDAY(K20+(WEEKDAY(K20)&lt;2),2)-DATE(YEAR(K20+(WEEKDAY(K20)&lt;2)+4-WEEKDAY(K20+(WEEKDAY(K20)&lt;2),2)),1,4))/7)+2,"")</f>
        <v/>
      </c>
      <c r="S20" s="73" t="str">
        <f>IF(ISNUMBER(T20),S19+7,"")</f>
        <v/>
      </c>
      <c r="T20" s="74" t="str">
        <f>IF(ISNUMBER(Z19),IF(MONTH(Z19+1)=MONTH(Z19),Z19+1,""),"")</f>
        <v/>
      </c>
      <c r="U20" s="74" t="str">
        <f t="shared" si="16"/>
        <v/>
      </c>
      <c r="V20" s="74" t="str">
        <f t="shared" si="16"/>
        <v/>
      </c>
      <c r="W20" s="74" t="str">
        <f t="shared" si="16"/>
        <v/>
      </c>
      <c r="X20" s="74" t="str">
        <f t="shared" si="16"/>
        <v/>
      </c>
      <c r="Y20" s="74" t="str">
        <f t="shared" si="16"/>
        <v/>
      </c>
      <c r="Z20" s="74" t="str">
        <f t="shared" si="16"/>
        <v/>
      </c>
      <c r="AA20" s="76" t="str">
        <f>IF(ISNUMBER(T20),INT((T20+(WEEKDAY(T20)&lt;2)-WEEKDAY(T20+(WEEKDAY(T20)&lt;2),2)-DATE(YEAR(T20+(WEEKDAY(T20)&lt;2)+4-WEEKDAY(T20+(WEEKDAY(T20)&lt;2),2)),1,4))/7)+2,"")</f>
        <v/>
      </c>
    </row>
    <row r="21" spans="1:28" ht="7.5" customHeight="1" thickBot="1">
      <c r="A21" s="78"/>
      <c r="B21" s="78"/>
      <c r="C21" s="79"/>
      <c r="D21" s="79"/>
      <c r="E21" s="79"/>
      <c r="F21" s="79"/>
      <c r="G21" s="79"/>
      <c r="H21" s="79"/>
      <c r="I21" s="80"/>
      <c r="J21" s="81"/>
      <c r="K21" s="78"/>
      <c r="L21" s="79"/>
      <c r="M21" s="79"/>
      <c r="N21" s="79"/>
      <c r="O21" s="79"/>
      <c r="P21" s="79"/>
      <c r="Q21" s="79"/>
      <c r="R21" s="80"/>
      <c r="S21" s="81"/>
      <c r="T21" s="78"/>
      <c r="U21" s="79"/>
      <c r="V21" s="79"/>
      <c r="W21" s="79"/>
      <c r="X21" s="79"/>
      <c r="Y21" s="79"/>
      <c r="Z21" s="79"/>
      <c r="AA21" s="78"/>
    </row>
    <row r="22" spans="1:28" ht="7.5" customHeight="1">
      <c r="A22" s="82"/>
      <c r="B22" s="82"/>
      <c r="C22" s="126" t="str">
        <f>UPPER(TEXT(H25,"mmmm"))</f>
        <v>JULY</v>
      </c>
      <c r="D22" s="127"/>
      <c r="E22" s="127"/>
      <c r="F22" s="127"/>
      <c r="G22" s="127"/>
      <c r="H22" s="82"/>
      <c r="I22" s="83"/>
      <c r="J22" s="87"/>
      <c r="K22" s="82"/>
      <c r="L22" s="126" t="str">
        <f>UPPER(TEXT(Q25,"mmmm"))</f>
        <v>AUGUST</v>
      </c>
      <c r="M22" s="127"/>
      <c r="N22" s="127"/>
      <c r="O22" s="127"/>
      <c r="P22" s="127"/>
      <c r="Q22" s="82"/>
      <c r="R22" s="83"/>
      <c r="S22" s="87"/>
      <c r="T22" s="82"/>
      <c r="U22" s="126" t="str">
        <f>UPPER(TEXT(Z25,"mmmm"))</f>
        <v>SEPTEMBER</v>
      </c>
      <c r="V22" s="127"/>
      <c r="W22" s="127"/>
      <c r="X22" s="127"/>
      <c r="Y22" s="127"/>
      <c r="Z22" s="82"/>
      <c r="AA22" s="82"/>
    </row>
    <row r="23" spans="1:28" ht="14.5" customHeight="1">
      <c r="A23" s="124" t="s">
        <v>34</v>
      </c>
      <c r="B23" s="96">
        <f>DATE($M$1,MONTH(H25)+1,1)-DATE($M$1,MONTH(H25),1)+MAX(MIN(-8,(27-DATE($M$1,MONTH(H25)+1,1)+DATE($M$1,MONTH(H25),1)-WEEKDAY(DATE($M$1,MONTH(H25),1)))),-10)-(WEEKDAY(DATE($M$1,MONTH(H25),1))&lt;2)*(DATE($M$1,MONTH(H25)+1,1)-DATE($M$1,MONTH(H25),1)&gt;28)-SUMPRODUCT((Holidays&gt;=DATE($M$1,MONTH(H25),1))*(Holidays&lt;DATE($M$1,MONTH(H25)+1,1)))</f>
        <v>21</v>
      </c>
      <c r="C23" s="128"/>
      <c r="D23" s="128"/>
      <c r="E23" s="128"/>
      <c r="F23" s="128"/>
      <c r="G23" s="128"/>
      <c r="H23" s="70"/>
      <c r="I23" s="129" t="s">
        <v>35</v>
      </c>
      <c r="J23" s="131" t="s">
        <v>34</v>
      </c>
      <c r="K23" s="96">
        <f>DATE($M$1,MONTH(Q25)+1,1)-DATE($M$1,MONTH(Q25),1)+MAX(MIN(-8,(27-DATE($M$1,MONTH(Q25)+1,1)+DATE($M$1,MONTH(Q25),1)-WEEKDAY(DATE($M$1,MONTH(Q25),1)))),-10)-(WEEKDAY(DATE($M$1,MONTH(Q25),1))&lt;2)*(DATE($M$1,MONTH(Q25)+1,1)-DATE($M$1,MONTH(Q25),1)&gt;28)-SUMPRODUCT((Holidays&gt;=DATE($M$1,MONTH(Q25),1))*(Holidays&lt;DATE($M$1,MONTH(Q25)+1,1)))</f>
        <v>23</v>
      </c>
      <c r="L23" s="128"/>
      <c r="M23" s="128"/>
      <c r="N23" s="128"/>
      <c r="O23" s="128"/>
      <c r="P23" s="128"/>
      <c r="Q23" s="70"/>
      <c r="R23" s="129" t="s">
        <v>35</v>
      </c>
      <c r="S23" s="131" t="s">
        <v>34</v>
      </c>
      <c r="T23" s="96">
        <f>DATE($M$1,MONTH(Z25)+1,1)-DATE($M$1,MONTH(Z25),1)+MAX(MIN(-8,(27-DATE($M$1,MONTH(Z25)+1,1)+DATE($M$1,MONTH(Z25),1)-WEEKDAY(DATE($M$1,MONTH(Z25),1)))),-10)-(WEEKDAY(DATE($M$1,MONTH(Z25),1))&lt;2)*(DATE($M$1,MONTH(Z25)+1,1)-DATE($M$1,MONTH(Z25),1)&gt;28)-SUMPRODUCT((Holidays&gt;=DATE($M$1,MONTH(Z25),1))*(Holidays&lt;DATE($M$1,MONTH(Z25)+1,1)))</f>
        <v>19</v>
      </c>
      <c r="U23" s="128"/>
      <c r="V23" s="128"/>
      <c r="W23" s="128"/>
      <c r="X23" s="128"/>
      <c r="Y23" s="128"/>
      <c r="Z23" s="70"/>
      <c r="AA23" s="124" t="s">
        <v>35</v>
      </c>
    </row>
    <row r="24" spans="1:28" ht="14.5" customHeight="1">
      <c r="A24" s="125"/>
      <c r="B24" s="71" t="str">
        <f t="shared" ref="B24:H24" si="17">T14</f>
        <v>SUN</v>
      </c>
      <c r="C24" s="71" t="str">
        <f t="shared" si="17"/>
        <v>MON</v>
      </c>
      <c r="D24" s="71" t="str">
        <f t="shared" si="17"/>
        <v>TUE</v>
      </c>
      <c r="E24" s="71" t="str">
        <f t="shared" si="17"/>
        <v>WED</v>
      </c>
      <c r="F24" s="71" t="str">
        <f t="shared" si="17"/>
        <v>THU</v>
      </c>
      <c r="G24" s="71" t="str">
        <f t="shared" si="17"/>
        <v>FRI</v>
      </c>
      <c r="H24" s="71" t="str">
        <f t="shared" si="17"/>
        <v>SAT</v>
      </c>
      <c r="I24" s="130"/>
      <c r="J24" s="132"/>
      <c r="K24" s="71" t="str">
        <f t="shared" ref="K24:Q24" si="18">B24</f>
        <v>SUN</v>
      </c>
      <c r="L24" s="71" t="str">
        <f t="shared" si="18"/>
        <v>MON</v>
      </c>
      <c r="M24" s="71" t="str">
        <f t="shared" si="18"/>
        <v>TUE</v>
      </c>
      <c r="N24" s="71" t="str">
        <f t="shared" si="18"/>
        <v>WED</v>
      </c>
      <c r="O24" s="71" t="str">
        <f t="shared" si="18"/>
        <v>THU</v>
      </c>
      <c r="P24" s="71" t="str">
        <f t="shared" si="18"/>
        <v>FRI</v>
      </c>
      <c r="Q24" s="71" t="str">
        <f t="shared" si="18"/>
        <v>SAT</v>
      </c>
      <c r="R24" s="130"/>
      <c r="S24" s="132"/>
      <c r="T24" s="71" t="str">
        <f t="shared" ref="T24:Z24" si="19">K24</f>
        <v>SUN</v>
      </c>
      <c r="U24" s="71" t="str">
        <f t="shared" si="19"/>
        <v>MON</v>
      </c>
      <c r="V24" s="71" t="str">
        <f t="shared" si="19"/>
        <v>TUE</v>
      </c>
      <c r="W24" s="71" t="str">
        <f t="shared" si="19"/>
        <v>WED</v>
      </c>
      <c r="X24" s="71" t="str">
        <f t="shared" si="19"/>
        <v>THU</v>
      </c>
      <c r="Y24" s="71" t="str">
        <f t="shared" si="19"/>
        <v>FRI</v>
      </c>
      <c r="Z24" s="71" t="str">
        <f t="shared" si="19"/>
        <v>SAT</v>
      </c>
      <c r="AA24" s="125"/>
      <c r="AB24" s="72"/>
    </row>
    <row r="25" spans="1:28">
      <c r="A25" s="73">
        <f>IF(ISNUMBER(B25),MAX(S15:S20)+7,"")</f>
        <v>182</v>
      </c>
      <c r="B25" s="74">
        <f>IF(ISNUMBER(C25),IF(DAY(C25-1)&gt;DAY(H25),"",C25-1),"")</f>
        <v>43282</v>
      </c>
      <c r="C25" s="74">
        <f>IF(ISNUMBER(D25),IF(DAY(D25-1)&gt;DAY(H25),"",D25-1),"")</f>
        <v>43283</v>
      </c>
      <c r="D25" s="74">
        <f>IF(ISNUMBER(E25),IF(DAY(E25-1)&gt;DAY(H25),"",E25-1),"")</f>
        <v>43284</v>
      </c>
      <c r="E25" s="74">
        <f>IF(ISNUMBER(F25),IF(DAY(F25-1)&gt;DAY(H25),"",F25-1),"")</f>
        <v>43285</v>
      </c>
      <c r="F25" s="74">
        <f>IF(ISNUMBER(G25),IF(DAY(G25-1)&gt;DAY(H25),"",G25-1),"")</f>
        <v>43286</v>
      </c>
      <c r="G25" s="74">
        <f>IF(ISNUMBER(H25),IF(DAY(H25-1)&gt;DAY(H25),"",H25-1),"")</f>
        <v>43287</v>
      </c>
      <c r="H25" s="74">
        <f>DATE(YEAR(Z15),MONTH(Z15)+1,8)-MOD((WEEKDAY(DATE(YEAR(Z15),MONTH(Z15)+1,8))-WEEKDAY(T16)),7)-1</f>
        <v>43288</v>
      </c>
      <c r="I25" s="75">
        <f>INT((H25-WEEKDAY(H25,2)-DATE(YEAR(H25+4-WEEKDAY(H25,2)),1,4))/7)+2</f>
        <v>27</v>
      </c>
      <c r="J25" s="73" t="str">
        <f>IF(ISNUMBER(K25),MAX(A25:A30)+7,"")</f>
        <v/>
      </c>
      <c r="K25" s="74" t="str">
        <f>IF(ISNUMBER(L25),IF(DAY(L25-1)&gt;DAY(Q25),"",L25-1),"")</f>
        <v/>
      </c>
      <c r="L25" s="74" t="str">
        <f>IF(ISNUMBER(M25),IF(DAY(M25-1)&gt;DAY(Q25),"",M25-1),"")</f>
        <v/>
      </c>
      <c r="M25" s="74" t="str">
        <f>IF(ISNUMBER(N25),IF(DAY(N25-1)&gt;DAY(Q25),"",N25-1),"")</f>
        <v/>
      </c>
      <c r="N25" s="74">
        <f>IF(ISNUMBER(O25),IF(DAY(O25-1)&gt;DAY(Q25),"",O25-1),"")</f>
        <v>43313</v>
      </c>
      <c r="O25" s="74">
        <f>IF(ISNUMBER(P25),IF(DAY(P25-1)&gt;DAY(Q25),"",P25-1),"")</f>
        <v>43314</v>
      </c>
      <c r="P25" s="74">
        <f>IF(ISNUMBER(Q25),IF(DAY(Q25-1)&gt;DAY(Q25),"",Q25-1),"")</f>
        <v>43315</v>
      </c>
      <c r="Q25" s="74">
        <f>DATE(YEAR(H25),MONTH(H25)+1,8)-MOD((WEEKDAY(DATE(YEAR(H25),MONTH(H25)+1,8))-WEEKDAY(B26)),7)-1</f>
        <v>43316</v>
      </c>
      <c r="R25" s="75">
        <f>INT((Q25-WEEKDAY(Q25,2)-DATE(YEAR(Q25+4-WEEKDAY(Q25,2)),1,4))/7)+2</f>
        <v>31</v>
      </c>
      <c r="S25" s="73" t="str">
        <f>IF(ISNUMBER(T25),MAX(J25:J30)+7,"")</f>
        <v/>
      </c>
      <c r="T25" s="74" t="str">
        <f>IF(ISNUMBER(U25),IF(DAY(U25-1)&gt;DAY(Z25),"",U25-1),"")</f>
        <v/>
      </c>
      <c r="U25" s="74" t="str">
        <f>IF(ISNUMBER(V25),IF(DAY(V25-1)&gt;DAY(Z25),"",V25-1),"")</f>
        <v/>
      </c>
      <c r="V25" s="74" t="str">
        <f>IF(ISNUMBER(W25),IF(DAY(W25-1)&gt;DAY(Z25),"",W25-1),"")</f>
        <v/>
      </c>
      <c r="W25" s="74" t="str">
        <f>IF(ISNUMBER(X25),IF(DAY(X25-1)&gt;DAY(Z25),"",X25-1),"")</f>
        <v/>
      </c>
      <c r="X25" s="74" t="str">
        <f>IF(ISNUMBER(Y25),IF(DAY(Y25-1)&gt;DAY(Z25),"",Y25-1),"")</f>
        <v/>
      </c>
      <c r="Y25" s="74" t="str">
        <f>IF(ISNUMBER(Z25),IF(DAY(Z25-1)&gt;DAY(Z25),"",Z25-1),"")</f>
        <v/>
      </c>
      <c r="Z25" s="74">
        <f>DATE(YEAR(Q25),MONTH(Q25)+1,8)-MOD((WEEKDAY(DATE(YEAR(Q25),MONTH(Q25)+1,8))-WEEKDAY(K26)),7)-1</f>
        <v>43344</v>
      </c>
      <c r="AA25" s="76">
        <f>INT((Z25-WEEKDAY(Z25,2)-DATE(YEAR(Z25+4-WEEKDAY(Z25,2)),1,4))/7)+2</f>
        <v>35</v>
      </c>
    </row>
    <row r="26" spans="1:28">
      <c r="A26" s="73">
        <f>IF(ISNUMBER(B25),A25,MAX(S15:S20))+7</f>
        <v>189</v>
      </c>
      <c r="B26" s="74">
        <f>H25+1</f>
        <v>43289</v>
      </c>
      <c r="C26" s="74">
        <f t="shared" ref="C26:G28" si="20">B26+1</f>
        <v>43290</v>
      </c>
      <c r="D26" s="74">
        <f t="shared" si="20"/>
        <v>43291</v>
      </c>
      <c r="E26" s="74">
        <f t="shared" si="20"/>
        <v>43292</v>
      </c>
      <c r="F26" s="74">
        <f t="shared" si="20"/>
        <v>43293</v>
      </c>
      <c r="G26" s="74">
        <f>F26+1</f>
        <v>43294</v>
      </c>
      <c r="H26" s="74">
        <f>G26+1</f>
        <v>43295</v>
      </c>
      <c r="I26" s="75">
        <f>INT((H26-WEEKDAY(H26,2)-DATE(YEAR(H26+4-WEEKDAY(H26,2)),1,4))/7)+2</f>
        <v>28</v>
      </c>
      <c r="J26" s="73">
        <f>IF(ISNUMBER(K25),J25,MAX(A26:A31))+7</f>
        <v>217</v>
      </c>
      <c r="K26" s="74">
        <f>Q25+1</f>
        <v>43317</v>
      </c>
      <c r="L26" s="74">
        <f t="shared" ref="L26:Q28" si="21">K26+1</f>
        <v>43318</v>
      </c>
      <c r="M26" s="74">
        <f t="shared" si="21"/>
        <v>43319</v>
      </c>
      <c r="N26" s="74">
        <f t="shared" si="21"/>
        <v>43320</v>
      </c>
      <c r="O26" s="74">
        <f t="shared" si="21"/>
        <v>43321</v>
      </c>
      <c r="P26" s="74">
        <f t="shared" si="21"/>
        <v>43322</v>
      </c>
      <c r="Q26" s="74">
        <f t="shared" si="21"/>
        <v>43323</v>
      </c>
      <c r="R26" s="75">
        <f>INT((Q26-WEEKDAY(Q26,2)-DATE(YEAR(Q26+4-WEEKDAY(Q26,2)),1,4))/7)+2</f>
        <v>32</v>
      </c>
      <c r="S26" s="73">
        <f>IF(ISNUMBER(T25),S25,MAX(J26:J31))+7</f>
        <v>245</v>
      </c>
      <c r="T26" s="74">
        <f>Z25+1</f>
        <v>43345</v>
      </c>
      <c r="U26" s="74">
        <f t="shared" ref="U26:Z28" si="22">T26+1</f>
        <v>43346</v>
      </c>
      <c r="V26" s="74">
        <f t="shared" si="22"/>
        <v>43347</v>
      </c>
      <c r="W26" s="74">
        <f t="shared" si="22"/>
        <v>43348</v>
      </c>
      <c r="X26" s="74">
        <f t="shared" si="22"/>
        <v>43349</v>
      </c>
      <c r="Y26" s="74">
        <f t="shared" si="22"/>
        <v>43350</v>
      </c>
      <c r="Z26" s="74">
        <f t="shared" si="22"/>
        <v>43351</v>
      </c>
      <c r="AA26" s="76">
        <f>INT((Z26-WEEKDAY(Z26,2)-DATE(YEAR(Z26+4-WEEKDAY(Z26,2)),1,4))/7)+2</f>
        <v>36</v>
      </c>
    </row>
    <row r="27" spans="1:28">
      <c r="A27" s="73">
        <f>A26+7</f>
        <v>196</v>
      </c>
      <c r="B27" s="74">
        <f>H26+1</f>
        <v>43296</v>
      </c>
      <c r="C27" s="74">
        <f t="shared" si="20"/>
        <v>43297</v>
      </c>
      <c r="D27" s="74">
        <f t="shared" si="20"/>
        <v>43298</v>
      </c>
      <c r="E27" s="74">
        <f t="shared" si="20"/>
        <v>43299</v>
      </c>
      <c r="F27" s="74">
        <f t="shared" si="20"/>
        <v>43300</v>
      </c>
      <c r="G27" s="74">
        <f>F27+1</f>
        <v>43301</v>
      </c>
      <c r="H27" s="74">
        <f>G27+1</f>
        <v>43302</v>
      </c>
      <c r="I27" s="75">
        <f>INT((H27-WEEKDAY(H27,2)-DATE(YEAR(H27+4-WEEKDAY(H27,2)),1,4))/7)+2</f>
        <v>29</v>
      </c>
      <c r="J27" s="73">
        <f>J26+7</f>
        <v>224</v>
      </c>
      <c r="K27" s="74">
        <f>Q26+1</f>
        <v>43324</v>
      </c>
      <c r="L27" s="74">
        <f t="shared" si="21"/>
        <v>43325</v>
      </c>
      <c r="M27" s="74">
        <f t="shared" si="21"/>
        <v>43326</v>
      </c>
      <c r="N27" s="74">
        <f t="shared" si="21"/>
        <v>43327</v>
      </c>
      <c r="O27" s="74">
        <f t="shared" si="21"/>
        <v>43328</v>
      </c>
      <c r="P27" s="74">
        <f t="shared" si="21"/>
        <v>43329</v>
      </c>
      <c r="Q27" s="74">
        <f t="shared" si="21"/>
        <v>43330</v>
      </c>
      <c r="R27" s="75">
        <f>INT((Q27-WEEKDAY(Q27,2)-DATE(YEAR(Q27+4-WEEKDAY(Q27,2)),1,4))/7)+2</f>
        <v>33</v>
      </c>
      <c r="S27" s="73">
        <f>S26+7</f>
        <v>252</v>
      </c>
      <c r="T27" s="74">
        <f>Z26+1</f>
        <v>43352</v>
      </c>
      <c r="U27" s="74">
        <f t="shared" si="22"/>
        <v>43353</v>
      </c>
      <c r="V27" s="74">
        <f t="shared" si="22"/>
        <v>43354</v>
      </c>
      <c r="W27" s="74">
        <f t="shared" si="22"/>
        <v>43355</v>
      </c>
      <c r="X27" s="74">
        <f t="shared" si="22"/>
        <v>43356</v>
      </c>
      <c r="Y27" s="74">
        <f t="shared" si="22"/>
        <v>43357</v>
      </c>
      <c r="Z27" s="74">
        <f t="shared" si="22"/>
        <v>43358</v>
      </c>
      <c r="AA27" s="76">
        <f>INT((Z27-WEEKDAY(Z27,2)-DATE(YEAR(Z27+4-WEEKDAY(Z27,2)),1,4))/7)+2</f>
        <v>37</v>
      </c>
    </row>
    <row r="28" spans="1:28">
      <c r="A28" s="73">
        <f>A27+7</f>
        <v>203</v>
      </c>
      <c r="B28" s="74">
        <f>H27+1</f>
        <v>43303</v>
      </c>
      <c r="C28" s="74">
        <f t="shared" si="20"/>
        <v>43304</v>
      </c>
      <c r="D28" s="74">
        <f t="shared" si="20"/>
        <v>43305</v>
      </c>
      <c r="E28" s="74">
        <f t="shared" si="20"/>
        <v>43306</v>
      </c>
      <c r="F28" s="74">
        <f t="shared" si="20"/>
        <v>43307</v>
      </c>
      <c r="G28" s="74">
        <f t="shared" si="20"/>
        <v>43308</v>
      </c>
      <c r="H28" s="74">
        <f>G28+1</f>
        <v>43309</v>
      </c>
      <c r="I28" s="75">
        <f>INT((H28-WEEKDAY(H28,2)-DATE(YEAR(H28+4-WEEKDAY(H28,2)),1,4))/7)+2</f>
        <v>30</v>
      </c>
      <c r="J28" s="73">
        <f>J27+7</f>
        <v>231</v>
      </c>
      <c r="K28" s="74">
        <f>Q27+1</f>
        <v>43331</v>
      </c>
      <c r="L28" s="74">
        <f t="shared" si="21"/>
        <v>43332</v>
      </c>
      <c r="M28" s="74">
        <f t="shared" si="21"/>
        <v>43333</v>
      </c>
      <c r="N28" s="74">
        <f t="shared" si="21"/>
        <v>43334</v>
      </c>
      <c r="O28" s="74">
        <f t="shared" si="21"/>
        <v>43335</v>
      </c>
      <c r="P28" s="74">
        <f t="shared" si="21"/>
        <v>43336</v>
      </c>
      <c r="Q28" s="74">
        <f t="shared" si="21"/>
        <v>43337</v>
      </c>
      <c r="R28" s="75">
        <f>INT((Q28-WEEKDAY(Q28,2)-DATE(YEAR(Q28+4-WEEKDAY(Q28,2)),1,4))/7)+2</f>
        <v>34</v>
      </c>
      <c r="S28" s="73">
        <f>S27+7</f>
        <v>259</v>
      </c>
      <c r="T28" s="74">
        <f>Z27+1</f>
        <v>43359</v>
      </c>
      <c r="U28" s="74">
        <f t="shared" si="22"/>
        <v>43360</v>
      </c>
      <c r="V28" s="74">
        <f t="shared" si="22"/>
        <v>43361</v>
      </c>
      <c r="W28" s="74">
        <f t="shared" si="22"/>
        <v>43362</v>
      </c>
      <c r="X28" s="74">
        <f t="shared" si="22"/>
        <v>43363</v>
      </c>
      <c r="Y28" s="74">
        <f t="shared" si="22"/>
        <v>43364</v>
      </c>
      <c r="Z28" s="74">
        <f t="shared" si="22"/>
        <v>43365</v>
      </c>
      <c r="AA28" s="76">
        <f>INT((Z28-WEEKDAY(Z28,2)-DATE(YEAR(Z28+4-WEEKDAY(Z28,2)),1,4))/7)+2</f>
        <v>38</v>
      </c>
      <c r="AB28" s="77"/>
    </row>
    <row r="29" spans="1:28">
      <c r="A29" s="73">
        <f>IF(ISNUMBER(B29),A28+7,"")</f>
        <v>210</v>
      </c>
      <c r="B29" s="74">
        <f>IF(ISNUMBER(H28),IF(MONTH(H28+1)=MONTH(H28),H28+1,""),"")</f>
        <v>43310</v>
      </c>
      <c r="C29" s="74">
        <f t="shared" ref="C29:H30" si="23">IF(ISNUMBER(B29),IF(MONTH(B29+1)=MONTH(B29),B29+1,""),"")</f>
        <v>43311</v>
      </c>
      <c r="D29" s="74">
        <f t="shared" si="23"/>
        <v>43312</v>
      </c>
      <c r="E29" s="74" t="str">
        <f t="shared" si="23"/>
        <v/>
      </c>
      <c r="F29" s="74" t="str">
        <f t="shared" si="23"/>
        <v/>
      </c>
      <c r="G29" s="74" t="str">
        <f t="shared" si="23"/>
        <v/>
      </c>
      <c r="H29" s="74" t="str">
        <f t="shared" si="23"/>
        <v/>
      </c>
      <c r="I29" s="75">
        <f>IF(ISNUMBER(B29),INT((B29+(WEEKDAY(B29)&lt;2)-WEEKDAY(B29+(WEEKDAY(B29)&lt;2),2)-DATE(YEAR(B29+(WEEKDAY(B29)&lt;2)+4-WEEKDAY(B29+(WEEKDAY(B29)&lt;2),2)),1,4))/7)+2,"")</f>
        <v>31</v>
      </c>
      <c r="J29" s="73">
        <f>IF(ISNUMBER(K29),J28+7,"")</f>
        <v>238</v>
      </c>
      <c r="K29" s="74">
        <f>IF(ISNUMBER(Q28),IF(MONTH(Q28+1)=MONTH(Q28),Q28+1,""),"")</f>
        <v>43338</v>
      </c>
      <c r="L29" s="74">
        <f t="shared" ref="L29:Q30" si="24">IF(ISNUMBER(K29),IF(MONTH(K29+1)=MONTH(K29),K29+1,""),"")</f>
        <v>43339</v>
      </c>
      <c r="M29" s="74">
        <f t="shared" si="24"/>
        <v>43340</v>
      </c>
      <c r="N29" s="74">
        <f t="shared" si="24"/>
        <v>43341</v>
      </c>
      <c r="O29" s="74">
        <f t="shared" si="24"/>
        <v>43342</v>
      </c>
      <c r="P29" s="74">
        <f t="shared" si="24"/>
        <v>43343</v>
      </c>
      <c r="Q29" s="74" t="str">
        <f t="shared" si="24"/>
        <v/>
      </c>
      <c r="R29" s="75">
        <f>IF(ISNUMBER(K29),INT((K29+(WEEKDAY(K29)&lt;2)-WEEKDAY(K29+(WEEKDAY(K29)&lt;2),2)-DATE(YEAR(K29+(WEEKDAY(K29)&lt;2)+4-WEEKDAY(K29+(WEEKDAY(K29)&lt;2),2)),1,4))/7)+2,"")</f>
        <v>35</v>
      </c>
      <c r="S29" s="73">
        <f>IF(ISNUMBER(T29),S28+7,"")</f>
        <v>266</v>
      </c>
      <c r="T29" s="74">
        <f>IF(ISNUMBER(Z28),IF(MONTH(Z28+1)=MONTH(Z28),Z28+1,""),"")</f>
        <v>43366</v>
      </c>
      <c r="U29" s="74">
        <f t="shared" ref="U29:Z30" si="25">IF(ISNUMBER(T29),IF(MONTH(T29+1)=MONTH(T29),T29+1,""),"")</f>
        <v>43367</v>
      </c>
      <c r="V29" s="74">
        <f t="shared" si="25"/>
        <v>43368</v>
      </c>
      <c r="W29" s="74">
        <f t="shared" si="25"/>
        <v>43369</v>
      </c>
      <c r="X29" s="74">
        <f t="shared" si="25"/>
        <v>43370</v>
      </c>
      <c r="Y29" s="74">
        <f t="shared" si="25"/>
        <v>43371</v>
      </c>
      <c r="Z29" s="74">
        <f t="shared" si="25"/>
        <v>43372</v>
      </c>
      <c r="AA29" s="76">
        <f>IF(ISNUMBER(T29),INT((T29+(WEEKDAY(T29)&lt;2)-WEEKDAY(T29+(WEEKDAY(T29)&lt;2),2)-DATE(YEAR(T29+(WEEKDAY(T29)&lt;2)+4-WEEKDAY(T29+(WEEKDAY(T29)&lt;2),2)),1,4))/7)+2,"")</f>
        <v>39</v>
      </c>
    </row>
    <row r="30" spans="1:28">
      <c r="A30" s="73" t="str">
        <f>IF(ISNUMBER(B30),A29+7,"")</f>
        <v/>
      </c>
      <c r="B30" s="74" t="str">
        <f>IF(ISNUMBER(H29),IF(MONTH(H29+1)=MONTH(H29),H29+1,""),"")</f>
        <v/>
      </c>
      <c r="C30" s="74" t="str">
        <f t="shared" si="23"/>
        <v/>
      </c>
      <c r="D30" s="74" t="str">
        <f t="shared" si="23"/>
        <v/>
      </c>
      <c r="E30" s="74" t="str">
        <f t="shared" si="23"/>
        <v/>
      </c>
      <c r="F30" s="74" t="str">
        <f t="shared" si="23"/>
        <v/>
      </c>
      <c r="G30" s="74" t="str">
        <f t="shared" si="23"/>
        <v/>
      </c>
      <c r="H30" s="74" t="str">
        <f t="shared" si="23"/>
        <v/>
      </c>
      <c r="I30" s="75" t="str">
        <f>IF(ISNUMBER(B30),INT((B30+(WEEKDAY(B30)&lt;2)-WEEKDAY(B30+(WEEKDAY(B30)&lt;2),2)-DATE(YEAR(B30+(WEEKDAY(B30)&lt;2)+4-WEEKDAY(B30+(WEEKDAY(B30)&lt;2),2)),1,4))/7)+2,"")</f>
        <v/>
      </c>
      <c r="J30" s="73" t="str">
        <f>IF(ISNUMBER(K30),J29+7,"")</f>
        <v/>
      </c>
      <c r="K30" s="74" t="str">
        <f>IF(ISNUMBER(Q29),IF(MONTH(Q29+1)=MONTH(Q29),Q29+1,""),"")</f>
        <v/>
      </c>
      <c r="L30" s="74" t="str">
        <f t="shared" si="24"/>
        <v/>
      </c>
      <c r="M30" s="74" t="str">
        <f t="shared" si="24"/>
        <v/>
      </c>
      <c r="N30" s="74" t="str">
        <f t="shared" si="24"/>
        <v/>
      </c>
      <c r="O30" s="74" t="str">
        <f t="shared" si="24"/>
        <v/>
      </c>
      <c r="P30" s="74" t="str">
        <f t="shared" si="24"/>
        <v/>
      </c>
      <c r="Q30" s="74" t="str">
        <f t="shared" si="24"/>
        <v/>
      </c>
      <c r="R30" s="75" t="str">
        <f>IF(ISNUMBER(K30),INT((K30+(WEEKDAY(K30)&lt;2)-WEEKDAY(K30+(WEEKDAY(K30)&lt;2),2)-DATE(YEAR(K30+(WEEKDAY(K30)&lt;2)+4-WEEKDAY(K30+(WEEKDAY(K30)&lt;2),2)),1,4))/7)+2,"")</f>
        <v/>
      </c>
      <c r="S30" s="73">
        <f>IF(ISNUMBER(T30),S29+7,"")</f>
        <v>273</v>
      </c>
      <c r="T30" s="74">
        <f>IF(ISNUMBER(Z29),IF(MONTH(Z29+1)=MONTH(Z29),Z29+1,""),"")</f>
        <v>43373</v>
      </c>
      <c r="U30" s="74" t="str">
        <f t="shared" si="25"/>
        <v/>
      </c>
      <c r="V30" s="74" t="str">
        <f t="shared" si="25"/>
        <v/>
      </c>
      <c r="W30" s="74" t="str">
        <f t="shared" si="25"/>
        <v/>
      </c>
      <c r="X30" s="74" t="str">
        <f t="shared" si="25"/>
        <v/>
      </c>
      <c r="Y30" s="74" t="str">
        <f t="shared" si="25"/>
        <v/>
      </c>
      <c r="Z30" s="74" t="str">
        <f t="shared" si="25"/>
        <v/>
      </c>
      <c r="AA30" s="76">
        <f>IF(ISNUMBER(T30),INT((T30+(WEEKDAY(T30)&lt;2)-WEEKDAY(T30+(WEEKDAY(T30)&lt;2),2)-DATE(YEAR(T30+(WEEKDAY(T30)&lt;2)+4-WEEKDAY(T30+(WEEKDAY(T30)&lt;2),2)),1,4))/7)+2,"")</f>
        <v>40</v>
      </c>
    </row>
    <row r="31" spans="1:28" ht="7.5" customHeight="1" thickBot="1">
      <c r="A31" s="78"/>
      <c r="B31" s="78"/>
      <c r="C31" s="79"/>
      <c r="D31" s="79"/>
      <c r="E31" s="79"/>
      <c r="F31" s="79"/>
      <c r="G31" s="79"/>
      <c r="H31" s="79"/>
      <c r="I31" s="80"/>
      <c r="J31" s="81"/>
      <c r="K31" s="78"/>
      <c r="L31" s="79"/>
      <c r="M31" s="79"/>
      <c r="N31" s="79"/>
      <c r="O31" s="79"/>
      <c r="P31" s="79"/>
      <c r="Q31" s="79"/>
      <c r="R31" s="80"/>
      <c r="S31" s="81"/>
      <c r="T31" s="78"/>
      <c r="U31" s="79"/>
      <c r="V31" s="79"/>
      <c r="W31" s="79"/>
      <c r="X31" s="79"/>
      <c r="Y31" s="79"/>
      <c r="Z31" s="79"/>
      <c r="AA31" s="78"/>
    </row>
    <row r="32" spans="1:28" ht="7.5" customHeight="1">
      <c r="A32" s="85"/>
      <c r="B32" s="85"/>
      <c r="C32" s="126" t="str">
        <f>UPPER(TEXT(H35,"mmmm"))</f>
        <v>OCTOBER</v>
      </c>
      <c r="D32" s="127"/>
      <c r="E32" s="127"/>
      <c r="F32" s="127"/>
      <c r="G32" s="127"/>
      <c r="H32" s="82"/>
      <c r="I32" s="86"/>
      <c r="J32" s="87"/>
      <c r="K32" s="82"/>
      <c r="L32" s="126" t="str">
        <f>UPPER(TEXT(Q35,"mmmm"))</f>
        <v>NOVEMBER</v>
      </c>
      <c r="M32" s="127"/>
      <c r="N32" s="127"/>
      <c r="O32" s="127"/>
      <c r="P32" s="127"/>
      <c r="Q32" s="82"/>
      <c r="R32" s="83"/>
      <c r="S32" s="84"/>
      <c r="T32" s="85"/>
      <c r="U32" s="126" t="str">
        <f>UPPER(TEXT(Z35,"mmmm"))</f>
        <v>DECEMBER</v>
      </c>
      <c r="V32" s="127"/>
      <c r="W32" s="127"/>
      <c r="X32" s="127"/>
      <c r="Y32" s="127"/>
      <c r="Z32" s="82"/>
      <c r="AA32" s="85"/>
    </row>
    <row r="33" spans="1:28" ht="14.5" customHeight="1">
      <c r="A33" s="124" t="s">
        <v>34</v>
      </c>
      <c r="B33" s="96">
        <f>DATE($M$1,MONTH(H35)+1,1)-DATE($M$1,MONTH(H35),1)+MAX(MIN(-8,(27-DATE($M$1,MONTH(H35)+1,1)+DATE($M$1,MONTH(H35),1)-WEEKDAY(DATE($M$1,MONTH(H35),1)))),-10)-(WEEKDAY(DATE($M$1,MONTH(H35),1))&lt;2)*(DATE($M$1,MONTH(H35)+1,1)-DATE($M$1,MONTH(H35),1)&gt;28)-SUMPRODUCT((Holidays&gt;=DATE($M$1,MONTH(H35),1))*(Holidays&lt;DATE($M$1,MONTH(H35)+1,1)))</f>
        <v>23</v>
      </c>
      <c r="C33" s="128"/>
      <c r="D33" s="128"/>
      <c r="E33" s="128"/>
      <c r="F33" s="128"/>
      <c r="G33" s="128"/>
      <c r="H33" s="70"/>
      <c r="I33" s="129" t="s">
        <v>35</v>
      </c>
      <c r="J33" s="131" t="s">
        <v>34</v>
      </c>
      <c r="K33" s="96">
        <f>DATE($M$1,MONTH(Q35)+1,1)-DATE($M$1,MONTH(Q35),1)+MAX(MIN(-8,(27-DATE($M$1,MONTH(Q35)+1,1)+DATE($M$1,MONTH(Q35),1)-WEEKDAY(DATE($M$1,MONTH(Q35),1)))),-10)-(WEEKDAY(DATE($M$1,MONTH(Q35),1))&lt;2)*(DATE($M$1,MONTH(Q35)+1,1)-DATE($M$1,MONTH(Q35),1)&gt;28)-SUMPRODUCT((Holidays&gt;=DATE($M$1,MONTH(Q35),1))*(Holidays&lt;DATE($M$1,MONTH(Q35)+1,1)))</f>
        <v>18</v>
      </c>
      <c r="L33" s="128"/>
      <c r="M33" s="128"/>
      <c r="N33" s="128"/>
      <c r="O33" s="128"/>
      <c r="P33" s="128"/>
      <c r="Q33" s="70"/>
      <c r="R33" s="129" t="s">
        <v>35</v>
      </c>
      <c r="S33" s="131" t="s">
        <v>34</v>
      </c>
      <c r="T33" s="96">
        <f>DATE($M$1,MONTH(Z35)+1,1)-DATE($M$1,MONTH(Z35),1)+MAX(MIN(-8,(27-DATE($M$1,MONTH(Z35)+1,1)+DATE($M$1,MONTH(Z35),1)-WEEKDAY(DATE($M$1,MONTH(Z35),1)))),-10)-(WEEKDAY(DATE($M$1,MONTH(Z35),1))&lt;2)*(DATE($M$1,MONTH(Z35)+1,1)-DATE($M$1,MONTH(Z35),1)&gt;28)-SUMPRODUCT((Holidays&gt;=DATE($M$1,MONTH(Z35),1))*(Holidays&lt;DATE($M$1,MONTH(Z35)+1,1)))</f>
        <v>15</v>
      </c>
      <c r="U33" s="128"/>
      <c r="V33" s="128"/>
      <c r="W33" s="128"/>
      <c r="X33" s="128"/>
      <c r="Y33" s="128"/>
      <c r="Z33" s="70"/>
      <c r="AA33" s="124" t="s">
        <v>35</v>
      </c>
    </row>
    <row r="34" spans="1:28" ht="14.5" customHeight="1">
      <c r="A34" s="125"/>
      <c r="B34" s="71" t="str">
        <f t="shared" ref="B34:H34" si="26">T24</f>
        <v>SUN</v>
      </c>
      <c r="C34" s="71" t="str">
        <f t="shared" si="26"/>
        <v>MON</v>
      </c>
      <c r="D34" s="71" t="str">
        <f t="shared" si="26"/>
        <v>TUE</v>
      </c>
      <c r="E34" s="71" t="str">
        <f t="shared" si="26"/>
        <v>WED</v>
      </c>
      <c r="F34" s="71" t="str">
        <f t="shared" si="26"/>
        <v>THU</v>
      </c>
      <c r="G34" s="71" t="str">
        <f t="shared" si="26"/>
        <v>FRI</v>
      </c>
      <c r="H34" s="71" t="str">
        <f t="shared" si="26"/>
        <v>SAT</v>
      </c>
      <c r="I34" s="130"/>
      <c r="J34" s="132"/>
      <c r="K34" s="71" t="str">
        <f t="shared" ref="K34:Q34" si="27">B34</f>
        <v>SUN</v>
      </c>
      <c r="L34" s="71" t="str">
        <f t="shared" si="27"/>
        <v>MON</v>
      </c>
      <c r="M34" s="71" t="str">
        <f t="shared" si="27"/>
        <v>TUE</v>
      </c>
      <c r="N34" s="71" t="str">
        <f t="shared" si="27"/>
        <v>WED</v>
      </c>
      <c r="O34" s="71" t="str">
        <f t="shared" si="27"/>
        <v>THU</v>
      </c>
      <c r="P34" s="71" t="str">
        <f t="shared" si="27"/>
        <v>FRI</v>
      </c>
      <c r="Q34" s="71" t="str">
        <f t="shared" si="27"/>
        <v>SAT</v>
      </c>
      <c r="R34" s="130"/>
      <c r="S34" s="132"/>
      <c r="T34" s="71" t="str">
        <f t="shared" ref="T34:Z34" si="28">K34</f>
        <v>SUN</v>
      </c>
      <c r="U34" s="71" t="str">
        <f t="shared" si="28"/>
        <v>MON</v>
      </c>
      <c r="V34" s="71" t="str">
        <f t="shared" si="28"/>
        <v>TUE</v>
      </c>
      <c r="W34" s="71" t="str">
        <f t="shared" si="28"/>
        <v>WED</v>
      </c>
      <c r="X34" s="71" t="str">
        <f t="shared" si="28"/>
        <v>THU</v>
      </c>
      <c r="Y34" s="71" t="str">
        <f t="shared" si="28"/>
        <v>FRI</v>
      </c>
      <c r="Z34" s="71" t="str">
        <f t="shared" si="28"/>
        <v>SAT</v>
      </c>
      <c r="AA34" s="125"/>
      <c r="AB34" s="72"/>
    </row>
    <row r="35" spans="1:28">
      <c r="A35" s="73" t="str">
        <f>IF(ISNUMBER(B35),MAX(S25:S30)+7,"")</f>
        <v/>
      </c>
      <c r="B35" s="74" t="str">
        <f>IF(ISNUMBER(C35),IF(DAY(C35-1)&gt;DAY(H35),"",C35-1),"")</f>
        <v/>
      </c>
      <c r="C35" s="74">
        <f>IF(ISNUMBER(D35),IF(DAY(D35-1)&gt;DAY(H35),"",D35-1),"")</f>
        <v>43374</v>
      </c>
      <c r="D35" s="74">
        <f>IF(ISNUMBER(E35),IF(DAY(E35-1)&gt;DAY(H35),"",E35-1),"")</f>
        <v>43375</v>
      </c>
      <c r="E35" s="74">
        <f>IF(ISNUMBER(F35),IF(DAY(F35-1)&gt;DAY(H35),"",F35-1),"")</f>
        <v>43376</v>
      </c>
      <c r="F35" s="74">
        <f>IF(ISNUMBER(G35),IF(DAY(G35-1)&gt;DAY(H35),"",G35-1),"")</f>
        <v>43377</v>
      </c>
      <c r="G35" s="74">
        <f>IF(ISNUMBER(H35),IF(DAY(H35-1)&gt;DAY(H35),"",H35-1),"")</f>
        <v>43378</v>
      </c>
      <c r="H35" s="74">
        <f>DATE(YEAR(Z25),MONTH(Z25)+1,8)-MOD((WEEKDAY(DATE(YEAR(Z25),MONTH(Z25)+1,8))-WEEKDAY(T26)),7)-1</f>
        <v>43379</v>
      </c>
      <c r="I35" s="75">
        <f>INT((H35-WEEKDAY(H35,2)-DATE(YEAR(H35+4-WEEKDAY(H35,2)),1,4))/7)+2</f>
        <v>40</v>
      </c>
      <c r="J35" s="73" t="str">
        <f>IF(ISNUMBER(K35),MAX(A35:A40)+7,"")</f>
        <v/>
      </c>
      <c r="K35" s="74" t="str">
        <f>IF(ISNUMBER(L35),IF(DAY(L35-1)&gt;DAY(Q35),"",L35-1),"")</f>
        <v/>
      </c>
      <c r="L35" s="74" t="str">
        <f>IF(ISNUMBER(M35),IF(DAY(M35-1)&gt;DAY(Q35),"",M35-1),"")</f>
        <v/>
      </c>
      <c r="M35" s="74" t="str">
        <f>IF(ISNUMBER(N35),IF(DAY(N35-1)&gt;DAY(Q35),"",N35-1),"")</f>
        <v/>
      </c>
      <c r="N35" s="74" t="str">
        <f>IF(ISNUMBER(O35),IF(DAY(O35-1)&gt;DAY(Q35),"",O35-1),"")</f>
        <v/>
      </c>
      <c r="O35" s="74">
        <f>IF(ISNUMBER(P35),IF(DAY(P35-1)&gt;DAY(Q35),"",P35-1),"")</f>
        <v>43405</v>
      </c>
      <c r="P35" s="74">
        <f>IF(ISNUMBER(Q35),IF(DAY(Q35-1)&gt;DAY(Q35),"",Q35-1),"")</f>
        <v>43406</v>
      </c>
      <c r="Q35" s="74">
        <f>DATE(YEAR(H35),MONTH(H35)+1,8)-MOD((WEEKDAY(DATE(YEAR(H35),MONTH(H35)+1,8))-WEEKDAY(B36)),7)-1</f>
        <v>43407</v>
      </c>
      <c r="R35" s="75">
        <f>INT((Q35-WEEKDAY(Q35,2)-DATE(YEAR(Q35+4-WEEKDAY(Q35,2)),1,4))/7)+2</f>
        <v>44</v>
      </c>
      <c r="S35" s="73" t="str">
        <f>IF(ISNUMBER(T35),MAX(J35:J40)+7,"")</f>
        <v/>
      </c>
      <c r="T35" s="74" t="str">
        <f>IF(ISNUMBER(U35),IF(DAY(U35-1)&gt;DAY(Z35),"",U35-1),"")</f>
        <v/>
      </c>
      <c r="U35" s="74" t="str">
        <f>IF(ISNUMBER(V35),IF(DAY(V35-1)&gt;DAY(Z35),"",V35-1),"")</f>
        <v/>
      </c>
      <c r="V35" s="74" t="str">
        <f>IF(ISNUMBER(W35),IF(DAY(W35-1)&gt;DAY(Z35),"",W35-1),"")</f>
        <v/>
      </c>
      <c r="W35" s="74" t="str">
        <f>IF(ISNUMBER(X35),IF(DAY(X35-1)&gt;DAY(Z35),"",X35-1),"")</f>
        <v/>
      </c>
      <c r="X35" s="74" t="str">
        <f>IF(ISNUMBER(Y35),IF(DAY(Y35-1)&gt;DAY(Z35),"",Y35-1),"")</f>
        <v/>
      </c>
      <c r="Y35" s="74" t="str">
        <f>IF(ISNUMBER(Z35),IF(DAY(Z35-1)&gt;DAY(Z35),"",Z35-1),"")</f>
        <v/>
      </c>
      <c r="Z35" s="74">
        <f>DATE(YEAR(Q35),MONTH(Q35)+1,8)-MOD((WEEKDAY(DATE(YEAR(Q35),MONTH(Q35)+1,8))-WEEKDAY(K36)),7)-1</f>
        <v>43435</v>
      </c>
      <c r="AA35" s="76">
        <f>INT((Z35-WEEKDAY(Z35,2)-DATE(YEAR(Z35+4-WEEKDAY(Z35,2)),1,4))/7)+2</f>
        <v>48</v>
      </c>
    </row>
    <row r="36" spans="1:28">
      <c r="A36" s="73">
        <f>IF(ISNUMBER(B35),A35,MAX(S25:S30))+7</f>
        <v>280</v>
      </c>
      <c r="B36" s="74">
        <f>H35+1</f>
        <v>43380</v>
      </c>
      <c r="C36" s="74">
        <f t="shared" ref="C36:H38" si="29">B36+1</f>
        <v>43381</v>
      </c>
      <c r="D36" s="74">
        <f t="shared" si="29"/>
        <v>43382</v>
      </c>
      <c r="E36" s="74">
        <f t="shared" si="29"/>
        <v>43383</v>
      </c>
      <c r="F36" s="74">
        <f t="shared" si="29"/>
        <v>43384</v>
      </c>
      <c r="G36" s="74">
        <f t="shared" si="29"/>
        <v>43385</v>
      </c>
      <c r="H36" s="74">
        <f t="shared" si="29"/>
        <v>43386</v>
      </c>
      <c r="I36" s="75">
        <f>INT((H36-WEEKDAY(H36,2)-DATE(YEAR(H36+4-WEEKDAY(H36,2)),1,4))/7)+2</f>
        <v>41</v>
      </c>
      <c r="J36" s="73">
        <f>IF(ISNUMBER(K35),J35,MAX(A36:A41))+7</f>
        <v>308</v>
      </c>
      <c r="K36" s="74">
        <f>Q35+1</f>
        <v>43408</v>
      </c>
      <c r="L36" s="74">
        <f t="shared" ref="L36:Q38" si="30">K36+1</f>
        <v>43409</v>
      </c>
      <c r="M36" s="74">
        <f t="shared" si="30"/>
        <v>43410</v>
      </c>
      <c r="N36" s="74">
        <f t="shared" si="30"/>
        <v>43411</v>
      </c>
      <c r="O36" s="74">
        <f t="shared" si="30"/>
        <v>43412</v>
      </c>
      <c r="P36" s="74">
        <f t="shared" si="30"/>
        <v>43413</v>
      </c>
      <c r="Q36" s="74">
        <f t="shared" si="30"/>
        <v>43414</v>
      </c>
      <c r="R36" s="75">
        <f>INT((Q36-WEEKDAY(Q36,2)-DATE(YEAR(Q36+4-WEEKDAY(Q36,2)),1,4))/7)+2</f>
        <v>45</v>
      </c>
      <c r="S36" s="73">
        <f>IF(ISNUMBER(T35),S35,MAX(J36:J41))+7</f>
        <v>336</v>
      </c>
      <c r="T36" s="74">
        <f>Z35+1</f>
        <v>43436</v>
      </c>
      <c r="U36" s="74">
        <f t="shared" ref="U36:Z38" si="31">T36+1</f>
        <v>43437</v>
      </c>
      <c r="V36" s="74">
        <f t="shared" si="31"/>
        <v>43438</v>
      </c>
      <c r="W36" s="74">
        <f t="shared" si="31"/>
        <v>43439</v>
      </c>
      <c r="X36" s="74">
        <f t="shared" si="31"/>
        <v>43440</v>
      </c>
      <c r="Y36" s="74">
        <f t="shared" si="31"/>
        <v>43441</v>
      </c>
      <c r="Z36" s="74">
        <f t="shared" si="31"/>
        <v>43442</v>
      </c>
      <c r="AA36" s="76">
        <f>INT((Z36-WEEKDAY(Z36,2)-DATE(YEAR(Z36+4-WEEKDAY(Z36,2)),1,4))/7)+2</f>
        <v>49</v>
      </c>
      <c r="AB36" s="88"/>
    </row>
    <row r="37" spans="1:28">
      <c r="A37" s="73">
        <f>A36+7</f>
        <v>287</v>
      </c>
      <c r="B37" s="74">
        <f>H36+1</f>
        <v>43387</v>
      </c>
      <c r="C37" s="74">
        <f t="shared" si="29"/>
        <v>43388</v>
      </c>
      <c r="D37" s="74">
        <f t="shared" si="29"/>
        <v>43389</v>
      </c>
      <c r="E37" s="74">
        <f t="shared" si="29"/>
        <v>43390</v>
      </c>
      <c r="F37" s="74">
        <f t="shared" si="29"/>
        <v>43391</v>
      </c>
      <c r="G37" s="74">
        <f t="shared" si="29"/>
        <v>43392</v>
      </c>
      <c r="H37" s="74">
        <f t="shared" si="29"/>
        <v>43393</v>
      </c>
      <c r="I37" s="75">
        <f>INT((H37-WEEKDAY(H37,2)-DATE(YEAR(H37+4-WEEKDAY(H37,2)),1,4))/7)+2</f>
        <v>42</v>
      </c>
      <c r="J37" s="73">
        <f>J36+7</f>
        <v>315</v>
      </c>
      <c r="K37" s="74">
        <f>Q36+1</f>
        <v>43415</v>
      </c>
      <c r="L37" s="74">
        <f t="shared" si="30"/>
        <v>43416</v>
      </c>
      <c r="M37" s="74">
        <f t="shared" si="30"/>
        <v>43417</v>
      </c>
      <c r="N37" s="74">
        <f t="shared" si="30"/>
        <v>43418</v>
      </c>
      <c r="O37" s="74">
        <f t="shared" si="30"/>
        <v>43419</v>
      </c>
      <c r="P37" s="74">
        <f t="shared" si="30"/>
        <v>43420</v>
      </c>
      <c r="Q37" s="74">
        <f t="shared" si="30"/>
        <v>43421</v>
      </c>
      <c r="R37" s="75">
        <f>INT((Q37-WEEKDAY(Q37,2)-DATE(YEAR(Q37+4-WEEKDAY(Q37,2)),1,4))/7)+2</f>
        <v>46</v>
      </c>
      <c r="S37" s="73">
        <f>S36+7</f>
        <v>343</v>
      </c>
      <c r="T37" s="74">
        <f>Z36+1</f>
        <v>43443</v>
      </c>
      <c r="U37" s="74">
        <f t="shared" si="31"/>
        <v>43444</v>
      </c>
      <c r="V37" s="74">
        <f t="shared" si="31"/>
        <v>43445</v>
      </c>
      <c r="W37" s="74">
        <f t="shared" si="31"/>
        <v>43446</v>
      </c>
      <c r="X37" s="74">
        <f t="shared" si="31"/>
        <v>43447</v>
      </c>
      <c r="Y37" s="74">
        <f t="shared" si="31"/>
        <v>43448</v>
      </c>
      <c r="Z37" s="74">
        <f t="shared" si="31"/>
        <v>43449</v>
      </c>
      <c r="AA37" s="76">
        <f>INT((Z37-WEEKDAY(Z37,2)-DATE(YEAR(Z37+4-WEEKDAY(Z37,2)),1,4))/7)+2</f>
        <v>50</v>
      </c>
    </row>
    <row r="38" spans="1:28">
      <c r="A38" s="73">
        <f>A37+7</f>
        <v>294</v>
      </c>
      <c r="B38" s="74">
        <f>H37+1</f>
        <v>43394</v>
      </c>
      <c r="C38" s="74">
        <f t="shared" si="29"/>
        <v>43395</v>
      </c>
      <c r="D38" s="74">
        <f t="shared" si="29"/>
        <v>43396</v>
      </c>
      <c r="E38" s="74">
        <f t="shared" si="29"/>
        <v>43397</v>
      </c>
      <c r="F38" s="74">
        <f t="shared" si="29"/>
        <v>43398</v>
      </c>
      <c r="G38" s="74">
        <f t="shared" si="29"/>
        <v>43399</v>
      </c>
      <c r="H38" s="74">
        <f t="shared" si="29"/>
        <v>43400</v>
      </c>
      <c r="I38" s="75">
        <f>INT((H38-WEEKDAY(H38,2)-DATE(YEAR(H38+4-WEEKDAY(H38,2)),1,4))/7)+2</f>
        <v>43</v>
      </c>
      <c r="J38" s="73">
        <f>J37+7</f>
        <v>322</v>
      </c>
      <c r="K38" s="74">
        <f>Q37+1</f>
        <v>43422</v>
      </c>
      <c r="L38" s="74">
        <f t="shared" si="30"/>
        <v>43423</v>
      </c>
      <c r="M38" s="74">
        <f t="shared" si="30"/>
        <v>43424</v>
      </c>
      <c r="N38" s="74">
        <f t="shared" si="30"/>
        <v>43425</v>
      </c>
      <c r="O38" s="74">
        <f t="shared" si="30"/>
        <v>43426</v>
      </c>
      <c r="P38" s="74">
        <f t="shared" si="30"/>
        <v>43427</v>
      </c>
      <c r="Q38" s="74">
        <f t="shared" si="30"/>
        <v>43428</v>
      </c>
      <c r="R38" s="75">
        <f>INT((Q38-WEEKDAY(Q38,2)-DATE(YEAR(Q38+4-WEEKDAY(Q38,2)),1,4))/7)+2</f>
        <v>47</v>
      </c>
      <c r="S38" s="73">
        <f>S37+7</f>
        <v>350</v>
      </c>
      <c r="T38" s="74">
        <f>Z37+1</f>
        <v>43450</v>
      </c>
      <c r="U38" s="74">
        <f t="shared" si="31"/>
        <v>43451</v>
      </c>
      <c r="V38" s="74">
        <f t="shared" si="31"/>
        <v>43452</v>
      </c>
      <c r="W38" s="74">
        <f t="shared" si="31"/>
        <v>43453</v>
      </c>
      <c r="X38" s="74">
        <f t="shared" si="31"/>
        <v>43454</v>
      </c>
      <c r="Y38" s="74">
        <f t="shared" si="31"/>
        <v>43455</v>
      </c>
      <c r="Z38" s="74">
        <f t="shared" si="31"/>
        <v>43456</v>
      </c>
      <c r="AA38" s="76">
        <f>INT((Z38-WEEKDAY(Z38,2)-DATE(YEAR(Z38+4-WEEKDAY(Z38,2)),1,4))/7)+2</f>
        <v>51</v>
      </c>
      <c r="AB38" s="89"/>
    </row>
    <row r="39" spans="1:28">
      <c r="A39" s="73">
        <f>IF(ISNUMBER(B39),A38+7,"")</f>
        <v>301</v>
      </c>
      <c r="B39" s="74">
        <f>IF(ISNUMBER(H38),IF(MONTH(H38+1)=MONTH(H38),H38+1,""),"")</f>
        <v>43401</v>
      </c>
      <c r="C39" s="74">
        <f t="shared" ref="C39:H40" si="32">IF(ISNUMBER(B39),IF(MONTH(B39+1)=MONTH(B39),B39+1,""),"")</f>
        <v>43402</v>
      </c>
      <c r="D39" s="74">
        <f t="shared" si="32"/>
        <v>43403</v>
      </c>
      <c r="E39" s="74">
        <f t="shared" si="32"/>
        <v>43404</v>
      </c>
      <c r="F39" s="74" t="str">
        <f t="shared" si="32"/>
        <v/>
      </c>
      <c r="G39" s="74" t="str">
        <f t="shared" si="32"/>
        <v/>
      </c>
      <c r="H39" s="74" t="str">
        <f t="shared" si="32"/>
        <v/>
      </c>
      <c r="I39" s="75">
        <f>IF(ISNUMBER(B39),INT((B39+(WEEKDAY(B39)&lt;2)-WEEKDAY(B39+(WEEKDAY(B39)&lt;2),2)-DATE(YEAR(B39+(WEEKDAY(B39)&lt;2)+4-WEEKDAY(B39+(WEEKDAY(B39)&lt;2),2)),1,4))/7)+2,"")</f>
        <v>44</v>
      </c>
      <c r="J39" s="73">
        <f>IF(ISNUMBER(K39),J38+7,"")</f>
        <v>329</v>
      </c>
      <c r="K39" s="74">
        <f>IF(ISNUMBER(Q38),IF(MONTH(Q38+1)=MONTH(Q38),Q38+1,""),"")</f>
        <v>43429</v>
      </c>
      <c r="L39" s="74">
        <f t="shared" ref="L39:Q40" si="33">IF(ISNUMBER(K39),IF(MONTH(K39+1)=MONTH(K39),K39+1,""),"")</f>
        <v>43430</v>
      </c>
      <c r="M39" s="74">
        <f t="shared" si="33"/>
        <v>43431</v>
      </c>
      <c r="N39" s="74">
        <f t="shared" si="33"/>
        <v>43432</v>
      </c>
      <c r="O39" s="74">
        <f t="shared" si="33"/>
        <v>43433</v>
      </c>
      <c r="P39" s="74">
        <f t="shared" si="33"/>
        <v>43434</v>
      </c>
      <c r="Q39" s="74" t="str">
        <f t="shared" si="33"/>
        <v/>
      </c>
      <c r="R39" s="75">
        <f>IF(ISNUMBER(K39),INT((K39+(WEEKDAY(K39)&lt;2)-WEEKDAY(K39+(WEEKDAY(K39)&lt;2),2)-DATE(YEAR(K39+(WEEKDAY(K39)&lt;2)+4-WEEKDAY(K39+(WEEKDAY(K39)&lt;2),2)),1,4))/7)+2,"")</f>
        <v>48</v>
      </c>
      <c r="S39" s="73">
        <f>IF(ISNUMBER(T39),S38+7,"")</f>
        <v>357</v>
      </c>
      <c r="T39" s="74">
        <f>IF(ISNUMBER(Z38),IF(MONTH(Z38+1)=MONTH(Z38),Z38+1,""),"")</f>
        <v>43457</v>
      </c>
      <c r="U39" s="74">
        <f>IF(ISNUMBER(T39),IF(MONTH(T39+1)=MONTH(T39),T39+1,""),"")</f>
        <v>43458</v>
      </c>
      <c r="V39" s="74">
        <f t="shared" ref="V39:Z40" si="34">IF(ISNUMBER(U39),IF(MONTH(U39+1)=MONTH(U39),U39+1,""),"")</f>
        <v>43459</v>
      </c>
      <c r="W39" s="74">
        <f t="shared" si="34"/>
        <v>43460</v>
      </c>
      <c r="X39" s="74">
        <f t="shared" si="34"/>
        <v>43461</v>
      </c>
      <c r="Y39" s="74">
        <f t="shared" si="34"/>
        <v>43462</v>
      </c>
      <c r="Z39" s="74">
        <f t="shared" si="34"/>
        <v>43463</v>
      </c>
      <c r="AA39" s="76">
        <f>IF(ISNUMBER(T39),INT((T39+(WEEKDAY(T39)&lt;2)-WEEKDAY(T39+(WEEKDAY(T39)&lt;2),2)-DATE(YEAR(T39+(WEEKDAY(T39)&lt;2)+4-WEEKDAY(T39+(WEEKDAY(T39)&lt;2),2)),1,4))/7)+2,"")</f>
        <v>52</v>
      </c>
    </row>
    <row r="40" spans="1:28">
      <c r="A40" s="73" t="str">
        <f>IF(ISNUMBER(B40),A39+7,"")</f>
        <v/>
      </c>
      <c r="B40" s="74" t="str">
        <f>IF(ISNUMBER(H39),IF(MONTH(H39+1)=MONTH(H39),H39+1,""),"")</f>
        <v/>
      </c>
      <c r="C40" s="74" t="str">
        <f t="shared" si="32"/>
        <v/>
      </c>
      <c r="D40" s="74" t="str">
        <f t="shared" si="32"/>
        <v/>
      </c>
      <c r="E40" s="74" t="str">
        <f t="shared" si="32"/>
        <v/>
      </c>
      <c r="F40" s="74" t="str">
        <f t="shared" si="32"/>
        <v/>
      </c>
      <c r="G40" s="74" t="str">
        <f t="shared" si="32"/>
        <v/>
      </c>
      <c r="H40" s="74" t="str">
        <f t="shared" si="32"/>
        <v/>
      </c>
      <c r="I40" s="75" t="str">
        <f>IF(ISNUMBER(B40),INT((B40+(WEEKDAY(B40)&lt;2)-WEEKDAY(B40+(WEEKDAY(B40)&lt;2),2)-DATE(YEAR(B40+(WEEKDAY(B40)&lt;2)+4-WEEKDAY(B40+(WEEKDAY(B40)&lt;2),2)),1,4))/7)+2,"")</f>
        <v/>
      </c>
      <c r="J40" s="73" t="str">
        <f>IF(ISNUMBER(K40),J39+7,"")</f>
        <v/>
      </c>
      <c r="K40" s="74" t="str">
        <f>IF(ISNUMBER(Q39),IF(MONTH(Q39+1)=MONTH(Q39),Q39+1,""),"")</f>
        <v/>
      </c>
      <c r="L40" s="74" t="str">
        <f t="shared" si="33"/>
        <v/>
      </c>
      <c r="M40" s="74" t="str">
        <f t="shared" si="33"/>
        <v/>
      </c>
      <c r="N40" s="74" t="str">
        <f t="shared" si="33"/>
        <v/>
      </c>
      <c r="O40" s="74" t="str">
        <f t="shared" si="33"/>
        <v/>
      </c>
      <c r="P40" s="74" t="str">
        <f t="shared" si="33"/>
        <v/>
      </c>
      <c r="Q40" s="74" t="str">
        <f t="shared" si="33"/>
        <v/>
      </c>
      <c r="R40" s="75" t="str">
        <f>IF(ISNUMBER(K40),INT((K40+(WEEKDAY(K40)&lt;2)-WEEKDAY(K40+(WEEKDAY(K40)&lt;2),2)-DATE(YEAR(K40+(WEEKDAY(K40)&lt;2)+4-WEEKDAY(K40+(WEEKDAY(K40)&lt;2),2)),1,4))/7)+2,"")</f>
        <v/>
      </c>
      <c r="S40" s="73">
        <f>IF(ISNUMBER(T40),S39+7,"")</f>
        <v>364</v>
      </c>
      <c r="T40" s="74">
        <f>IF(ISNUMBER(Z39),IF(MONTH(Z39+1)=MONTH(Z39),Z39+1,""),"")</f>
        <v>43464</v>
      </c>
      <c r="U40" s="74">
        <f>IF(ISNUMBER(T40),IF(MONTH(T40+1)=MONTH(T40),T40+1,""),"")</f>
        <v>43465</v>
      </c>
      <c r="V40" s="74" t="str">
        <f t="shared" si="34"/>
        <v/>
      </c>
      <c r="W40" s="74" t="str">
        <f t="shared" si="34"/>
        <v/>
      </c>
      <c r="X40" s="74" t="str">
        <f t="shared" si="34"/>
        <v/>
      </c>
      <c r="Y40" s="74" t="str">
        <f t="shared" si="34"/>
        <v/>
      </c>
      <c r="Z40" s="74" t="str">
        <f t="shared" si="34"/>
        <v/>
      </c>
      <c r="AA40" s="76">
        <f>IF(ISNUMBER(T40),INT((T40+(WEEKDAY(T40)&lt;2)-WEEKDAY(T40+(WEEKDAY(T40)&lt;2),2)-DATE(YEAR(T40+(WEEKDAY(T40)&lt;2)+4-WEEKDAY(T40+(WEEKDAY(T40)&lt;2),2)),1,4))/7)+2,"")</f>
        <v>1</v>
      </c>
    </row>
    <row r="41" spans="1:28" ht="7.5" customHeight="1" thickBot="1">
      <c r="A41" s="90"/>
      <c r="B41" s="90"/>
      <c r="C41" s="91"/>
      <c r="D41" s="91"/>
      <c r="E41" s="91"/>
      <c r="F41" s="91"/>
      <c r="G41" s="91"/>
      <c r="H41" s="91"/>
      <c r="I41" s="92"/>
      <c r="J41" s="93"/>
      <c r="K41" s="90"/>
      <c r="L41" s="91"/>
      <c r="M41" s="91"/>
      <c r="N41" s="91"/>
      <c r="O41" s="91"/>
      <c r="P41" s="91"/>
      <c r="Q41" s="91"/>
      <c r="R41" s="92"/>
      <c r="S41" s="93"/>
      <c r="T41" s="90"/>
      <c r="U41" s="91"/>
      <c r="V41" s="91"/>
      <c r="W41" s="91"/>
      <c r="X41" s="91"/>
      <c r="Y41" s="91"/>
      <c r="Z41" s="91"/>
      <c r="AA41" s="90"/>
    </row>
    <row r="42" spans="1:28" ht="14" thickTop="1">
      <c r="K42" s="64"/>
      <c r="L42" s="64"/>
      <c r="M42" s="64"/>
      <c r="N42" s="64"/>
      <c r="O42" s="64"/>
      <c r="P42" s="64"/>
      <c r="Q42" s="64"/>
      <c r="Y42" s="64"/>
      <c r="Z42" s="64"/>
    </row>
    <row r="43" spans="1:28">
      <c r="B43" s="64"/>
      <c r="C43" s="64"/>
      <c r="D43" s="64"/>
      <c r="E43" s="64"/>
      <c r="F43" s="64"/>
      <c r="G43" s="64"/>
      <c r="H43" s="64"/>
      <c r="K43" s="123" t="str">
        <f>IF(T38&gt;NegotiationDay,"The "&amp;YEAR(NegotiationDay)-4&amp;" GM-UAW National Agreement Holidays will expire on "&amp;TEXT(NegotiationDay,"mmmm dd, yyyy")&amp;".  As such, any holidays on a blue background are only projected based on the history of prior agreements.","")</f>
        <v/>
      </c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</row>
    <row r="44" spans="1:28"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95"/>
    </row>
    <row r="45" spans="1:28"/>
  </sheetData>
  <sheetProtection sheet="1" objects="1" scenarios="1"/>
  <mergeCells count="38">
    <mergeCell ref="M1:O1"/>
    <mergeCell ref="C2:G3"/>
    <mergeCell ref="L2:P3"/>
    <mergeCell ref="U2:Y3"/>
    <mergeCell ref="A3:A4"/>
    <mergeCell ref="I3:I4"/>
    <mergeCell ref="J3:J4"/>
    <mergeCell ref="R3:R4"/>
    <mergeCell ref="S3:S4"/>
    <mergeCell ref="AA3:AA4"/>
    <mergeCell ref="C12:G13"/>
    <mergeCell ref="L12:P13"/>
    <mergeCell ref="U12:Y13"/>
    <mergeCell ref="A13:A14"/>
    <mergeCell ref="I13:I14"/>
    <mergeCell ref="J13:J14"/>
    <mergeCell ref="R13:R14"/>
    <mergeCell ref="S13:S14"/>
    <mergeCell ref="AA13:AA14"/>
    <mergeCell ref="A23:A24"/>
    <mergeCell ref="I23:I24"/>
    <mergeCell ref="J23:J24"/>
    <mergeCell ref="R23:R24"/>
    <mergeCell ref="S23:S24"/>
    <mergeCell ref="A33:A34"/>
    <mergeCell ref="I33:I34"/>
    <mergeCell ref="J33:J34"/>
    <mergeCell ref="R33:R34"/>
    <mergeCell ref="S33:S34"/>
    <mergeCell ref="K43:Z44"/>
    <mergeCell ref="AA23:AA24"/>
    <mergeCell ref="C32:G33"/>
    <mergeCell ref="L32:P33"/>
    <mergeCell ref="U32:Y33"/>
    <mergeCell ref="AA33:AA34"/>
    <mergeCell ref="C22:G23"/>
    <mergeCell ref="L22:P23"/>
    <mergeCell ref="U22:Y23"/>
  </mergeCells>
  <conditionalFormatting sqref="B5:H10 K5:Q10 T5:Z10 B15:H20 K15:Q20 T15:Z20 B25:H30 K25:Q30 T25:Z30 T35:Z40 K35:Q40 B35:H40">
    <cfRule type="expression" dxfId="59" priority="2" stopIfTrue="1">
      <formula>IF(ISNA(VLOOKUP(B5,Holidays,1,FALSE)),FALSE,AND(HolidayDisplay,B5&gt;NegotiationDay))</formula>
    </cfRule>
    <cfRule type="expression" dxfId="58" priority="3" stopIfTrue="1">
      <formula>IF(ISNA(VLOOKUP(B5,Holidays,1,FALSE)),FALSE,HolidayDisplay)</formula>
    </cfRule>
    <cfRule type="expression" dxfId="57" priority="4" stopIfTrue="1">
      <formula>(WEEKDAY(B5)=1)</formula>
    </cfRule>
  </conditionalFormatting>
  <conditionalFormatting sqref="K43:Z44">
    <cfRule type="expression" dxfId="56" priority="1" stopIfTrue="1">
      <formula>(LEN(K43)&gt;1)</formula>
    </cfRule>
  </conditionalFormatting>
  <pageMargins left="0.7" right="0.7" top="0.75" bottom="0.75" header="0.3" footer="0.3"/>
  <pageSetup scale="89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rgb="FF00B0F0"/>
  </sheetPr>
  <dimension ref="B1:AB38"/>
  <sheetViews>
    <sheetView showGridLines="0" topLeftCell="B1" zoomScale="80" zoomScaleNormal="80" zoomScalePageLayoutView="80" workbookViewId="0">
      <selection activeCell="D3" sqref="D3"/>
    </sheetView>
  </sheetViews>
  <sheetFormatPr baseColWidth="10" defaultColWidth="8.83203125" defaultRowHeight="12" x14ac:dyDescent="0"/>
  <cols>
    <col min="1" max="1" width="1.5" customWidth="1"/>
    <col min="2" max="2" width="0.5" customWidth="1"/>
    <col min="3" max="3" width="1.5" customWidth="1"/>
    <col min="4" max="10" width="4" bestFit="1" customWidth="1"/>
    <col min="11" max="11" width="1.5" customWidth="1"/>
    <col min="12" max="18" width="4" bestFit="1" customWidth="1"/>
    <col min="19" max="19" width="1.5" customWidth="1"/>
    <col min="20" max="26" width="4" bestFit="1" customWidth="1"/>
    <col min="27" max="27" width="1.5" customWidth="1"/>
    <col min="28" max="28" width="0.5" customWidth="1"/>
    <col min="29" max="29" width="1.5" customWidth="1"/>
  </cols>
  <sheetData>
    <row r="1" spans="2:28" ht="13" thickBot="1"/>
    <row r="2" spans="2:28" ht="3" customHeight="1" thickBot="1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1"/>
    </row>
    <row r="3" spans="2:28" ht="24" customHeight="1" thickBot="1">
      <c r="B3" s="36"/>
      <c r="C3" s="37"/>
      <c r="D3" s="38">
        <f>CalendarYear</f>
        <v>2018</v>
      </c>
      <c r="E3" s="39"/>
      <c r="F3" s="39"/>
      <c r="G3" s="39"/>
      <c r="H3" s="39"/>
      <c r="I3" s="39"/>
      <c r="J3" s="39"/>
      <c r="K3" s="40"/>
      <c r="L3" s="41"/>
      <c r="M3" s="41"/>
      <c r="N3" s="41"/>
      <c r="O3" s="41"/>
      <c r="P3" s="41"/>
      <c r="Q3" s="41"/>
      <c r="R3" s="41"/>
      <c r="S3" s="40"/>
      <c r="T3" s="42"/>
      <c r="U3" s="42"/>
      <c r="V3" s="42"/>
      <c r="W3" s="42"/>
      <c r="X3" s="42"/>
      <c r="Y3" s="42"/>
      <c r="Z3" s="42"/>
      <c r="AA3" s="43"/>
      <c r="AB3" s="44"/>
    </row>
    <row r="4" spans="2:28" ht="24" customHeight="1">
      <c r="B4" s="36"/>
      <c r="C4" s="45"/>
      <c r="D4" s="46" t="str">
        <f>UPPER(TEXT(J6,"mmmm"))</f>
        <v>JANUARY</v>
      </c>
      <c r="E4" s="47"/>
      <c r="F4" s="47"/>
      <c r="G4" s="47"/>
      <c r="H4" s="47"/>
      <c r="I4" s="47"/>
      <c r="J4" s="48" t="str">
        <f>TEXT(DATE($D$3,MONTH(J6)+1,1)-DATE($D$3,MONTH(J6),1)+MAX(MIN(-8,(27-DATE($D$3,MONTH(J6)+1,1)+DATE($D$3,MONTH(J6),1)-WEEKDAY(DATE($D$3,MONTH(J6),1)))),-10)-(WEEKDAY(DATE($D$3,MONTH(J6),1))&lt;2)*(DATE($D$3,MONTH(J6)+1,1)-DATE($D$3,MONTH(J6),1)&gt;28)-SUMPRODUCT((Holidays&gt;=DATE($D$3,MONTH(J6),1))*(Holidays&lt;DATE($D$3,MONTH(J6)+1,1))),"  (#)")</f>
        <v xml:space="preserve">  (21)</v>
      </c>
      <c r="K4" s="49"/>
      <c r="L4" s="46" t="str">
        <f>UPPER(TEXT(R6,"mmmm"))</f>
        <v>FEBRUARY</v>
      </c>
      <c r="M4" s="47"/>
      <c r="N4" s="47"/>
      <c r="O4" s="47"/>
      <c r="P4" s="47"/>
      <c r="Q4" s="47"/>
      <c r="R4" s="48" t="str">
        <f>TEXT(DATE($D$3,MONTH(R6)+1,1)-DATE($D$3,MONTH(R6),1)+MAX(MIN(-8,(27-DATE($D$3,MONTH(R6)+1,1)+DATE($D$3,MONTH(R6),1)-WEEKDAY(DATE($D$3,MONTH(R6),1)))),-10)-(WEEKDAY(DATE($D$3,MONTH(R6),1))&lt;2)*(DATE($D$3,MONTH(R6)+1,1)-DATE($D$3,MONTH(R6),1)&gt;28)-SUMPRODUCT((Holidays&gt;=DATE($D$3,MONTH(R6),1))*(Holidays&lt;DATE($D$3,MONTH(R6)+1,1))),"  (#)")</f>
        <v xml:space="preserve">  (20)</v>
      </c>
      <c r="S4" s="49"/>
      <c r="T4" s="46" t="str">
        <f>UPPER(TEXT(Z6,"mmmm"))</f>
        <v>MARCH</v>
      </c>
      <c r="U4" s="47"/>
      <c r="V4" s="47"/>
      <c r="W4" s="47"/>
      <c r="X4" s="47"/>
      <c r="Y4" s="47"/>
      <c r="Z4" s="48" t="str">
        <f>TEXT(DATE($D$3,MONTH(Z6)+1,1)-DATE($D$3,MONTH(Z6),1)+MAX(MIN(-8,(27-DATE($D$3,MONTH(Z6)+1,1)+DATE($D$3,MONTH(Z6),1)-WEEKDAY(DATE($D$3,MONTH(Z6),1)))),-10)-(WEEKDAY(DATE($D$3,MONTH(Z6),1))&lt;2)*(DATE($D$3,MONTH(Z6)+1,1)-DATE($D$3,MONTH(Z6),1)&gt;28)-SUMPRODUCT((Holidays&gt;=DATE($D$3,MONTH(Z6),1))*(Holidays&lt;DATE($D$3,MONTH(Z6)+1,1))),"  (#)")</f>
        <v xml:space="preserve">  (21)</v>
      </c>
      <c r="AA4" s="44"/>
      <c r="AB4" s="44"/>
    </row>
    <row r="5" spans="2:28" ht="15">
      <c r="B5" s="36"/>
      <c r="C5" s="45"/>
      <c r="D5" s="50" t="str">
        <f t="shared" ref="D5:I5" si="0">LEFT(CHOOSE(WEEKDAY(D7),"Sun","Mon","Tue","Wed","Thu","Fri","Sat"),LEN(E5))</f>
        <v>S</v>
      </c>
      <c r="E5" s="50" t="str">
        <f t="shared" si="0"/>
        <v>M</v>
      </c>
      <c r="F5" s="50" t="str">
        <f t="shared" si="0"/>
        <v>T</v>
      </c>
      <c r="G5" s="50" t="str">
        <f t="shared" si="0"/>
        <v>W</v>
      </c>
      <c r="H5" s="50" t="str">
        <f t="shared" si="0"/>
        <v>T</v>
      </c>
      <c r="I5" s="50" t="str">
        <f t="shared" si="0"/>
        <v>F</v>
      </c>
      <c r="J5" s="50" t="str">
        <f>LEFT(CHOOSE(WEEKDAY(J7),"Sun","Mon","Tue","Wed","Thu","Fri","Sat"),1)</f>
        <v>S</v>
      </c>
      <c r="K5" s="49"/>
      <c r="L5" s="50" t="str">
        <f t="shared" ref="L5:R5" si="1">D5</f>
        <v>S</v>
      </c>
      <c r="M5" s="50" t="str">
        <f t="shared" si="1"/>
        <v>M</v>
      </c>
      <c r="N5" s="50" t="str">
        <f t="shared" si="1"/>
        <v>T</v>
      </c>
      <c r="O5" s="50" t="str">
        <f t="shared" si="1"/>
        <v>W</v>
      </c>
      <c r="P5" s="50" t="str">
        <f t="shared" si="1"/>
        <v>T</v>
      </c>
      <c r="Q5" s="50" t="str">
        <f t="shared" si="1"/>
        <v>F</v>
      </c>
      <c r="R5" s="50" t="str">
        <f t="shared" si="1"/>
        <v>S</v>
      </c>
      <c r="S5" s="49"/>
      <c r="T5" s="50" t="str">
        <f t="shared" ref="T5:Z5" si="2">L5</f>
        <v>S</v>
      </c>
      <c r="U5" s="50" t="str">
        <f t="shared" si="2"/>
        <v>M</v>
      </c>
      <c r="V5" s="50" t="str">
        <f t="shared" si="2"/>
        <v>T</v>
      </c>
      <c r="W5" s="50" t="str">
        <f t="shared" si="2"/>
        <v>W</v>
      </c>
      <c r="X5" s="50" t="str">
        <f t="shared" si="2"/>
        <v>T</v>
      </c>
      <c r="Y5" s="50" t="str">
        <f t="shared" si="2"/>
        <v>F</v>
      </c>
      <c r="Z5" s="50" t="str">
        <f t="shared" si="2"/>
        <v>S</v>
      </c>
      <c r="AA5" s="44"/>
      <c r="AB5" s="44"/>
    </row>
    <row r="6" spans="2:28" ht="15">
      <c r="B6" s="36"/>
      <c r="C6" s="45"/>
      <c r="D6" s="51" t="str">
        <f t="shared" ref="D6:I6" si="3">IF(ISNUMBER(E6),IF(DAY(E6-1)&gt;DAY(E6),"",E6-1),"")</f>
        <v/>
      </c>
      <c r="E6" s="51">
        <f t="shared" si="3"/>
        <v>43101</v>
      </c>
      <c r="F6" s="51">
        <f t="shared" si="3"/>
        <v>43102</v>
      </c>
      <c r="G6" s="51">
        <f t="shared" si="3"/>
        <v>43103</v>
      </c>
      <c r="H6" s="51">
        <f t="shared" si="3"/>
        <v>43104</v>
      </c>
      <c r="I6" s="51">
        <f t="shared" si="3"/>
        <v>43105</v>
      </c>
      <c r="J6" s="51">
        <f>DATE(D3,1,8)-MOD((WEEKDAY(DATE(D3,1,8))-1),7)-1</f>
        <v>43106</v>
      </c>
      <c r="K6" s="49"/>
      <c r="L6" s="51" t="str">
        <f t="shared" ref="L6:Q6" si="4">IF(ISNUMBER(M6),IF(DAY(M6-1)&gt;DAY(M6),"",M6-1),"")</f>
        <v/>
      </c>
      <c r="M6" s="51" t="str">
        <f t="shared" si="4"/>
        <v/>
      </c>
      <c r="N6" s="51" t="str">
        <f t="shared" si="4"/>
        <v/>
      </c>
      <c r="O6" s="51" t="str">
        <f t="shared" si="4"/>
        <v/>
      </c>
      <c r="P6" s="51">
        <f t="shared" si="4"/>
        <v>43132</v>
      </c>
      <c r="Q6" s="51">
        <f t="shared" si="4"/>
        <v>43133</v>
      </c>
      <c r="R6" s="51">
        <f>DATE(YEAR(J6),MONTH(J6)+1,8)-MOD((WEEKDAY(DATE(YEAR(J6),MONTH(J6)+1,8))-WEEKDAY(D7)),7)-1</f>
        <v>43134</v>
      </c>
      <c r="S6" s="49"/>
      <c r="T6" s="51" t="str">
        <f t="shared" ref="T6:Y6" si="5">IF(ISNUMBER(U6),IF(DAY(U6-1)&gt;DAY(U6),"",U6-1),"")</f>
        <v/>
      </c>
      <c r="U6" s="51" t="str">
        <f t="shared" si="5"/>
        <v/>
      </c>
      <c r="V6" s="51" t="str">
        <f t="shared" si="5"/>
        <v/>
      </c>
      <c r="W6" s="51" t="str">
        <f t="shared" si="5"/>
        <v/>
      </c>
      <c r="X6" s="51">
        <f t="shared" si="5"/>
        <v>43160</v>
      </c>
      <c r="Y6" s="51">
        <f t="shared" si="5"/>
        <v>43161</v>
      </c>
      <c r="Z6" s="51">
        <f>DATE(YEAR(R6),MONTH(R6)+1,8)-MOD((WEEKDAY(DATE(YEAR(R6),MONTH(R6)+1,8))-WEEKDAY(L7)),7)-1</f>
        <v>43162</v>
      </c>
      <c r="AA6" s="44"/>
      <c r="AB6" s="44"/>
    </row>
    <row r="7" spans="2:28" ht="15">
      <c r="B7" s="36"/>
      <c r="C7" s="45"/>
      <c r="D7" s="51">
        <f>J6+1</f>
        <v>43107</v>
      </c>
      <c r="E7" s="51">
        <f t="shared" ref="E7:J9" si="6">D7+1</f>
        <v>43108</v>
      </c>
      <c r="F7" s="51">
        <f t="shared" si="6"/>
        <v>43109</v>
      </c>
      <c r="G7" s="51">
        <f t="shared" si="6"/>
        <v>43110</v>
      </c>
      <c r="H7" s="51">
        <f t="shared" si="6"/>
        <v>43111</v>
      </c>
      <c r="I7" s="51">
        <f t="shared" si="6"/>
        <v>43112</v>
      </c>
      <c r="J7" s="51">
        <f t="shared" si="6"/>
        <v>43113</v>
      </c>
      <c r="K7" s="49"/>
      <c r="L7" s="51">
        <f>R6+1</f>
        <v>43135</v>
      </c>
      <c r="M7" s="51">
        <f t="shared" ref="M7:R9" si="7">L7+1</f>
        <v>43136</v>
      </c>
      <c r="N7" s="51">
        <f t="shared" si="7"/>
        <v>43137</v>
      </c>
      <c r="O7" s="51">
        <f t="shared" si="7"/>
        <v>43138</v>
      </c>
      <c r="P7" s="51">
        <f t="shared" si="7"/>
        <v>43139</v>
      </c>
      <c r="Q7" s="51">
        <f t="shared" si="7"/>
        <v>43140</v>
      </c>
      <c r="R7" s="51">
        <f t="shared" si="7"/>
        <v>43141</v>
      </c>
      <c r="S7" s="49"/>
      <c r="T7" s="51">
        <f>Z6+1</f>
        <v>43163</v>
      </c>
      <c r="U7" s="51">
        <f t="shared" ref="U7:Z9" si="8">T7+1</f>
        <v>43164</v>
      </c>
      <c r="V7" s="51">
        <f t="shared" si="8"/>
        <v>43165</v>
      </c>
      <c r="W7" s="51">
        <f t="shared" si="8"/>
        <v>43166</v>
      </c>
      <c r="X7" s="51">
        <f t="shared" si="8"/>
        <v>43167</v>
      </c>
      <c r="Y7" s="51">
        <f t="shared" si="8"/>
        <v>43168</v>
      </c>
      <c r="Z7" s="51">
        <f t="shared" si="8"/>
        <v>43169</v>
      </c>
      <c r="AA7" s="44"/>
      <c r="AB7" s="44"/>
    </row>
    <row r="8" spans="2:28" ht="15">
      <c r="B8" s="36"/>
      <c r="C8" s="45"/>
      <c r="D8" s="51">
        <f>J7+1</f>
        <v>43114</v>
      </c>
      <c r="E8" s="51">
        <f t="shared" si="6"/>
        <v>43115</v>
      </c>
      <c r="F8" s="51">
        <f t="shared" si="6"/>
        <v>43116</v>
      </c>
      <c r="G8" s="51">
        <f t="shared" si="6"/>
        <v>43117</v>
      </c>
      <c r="H8" s="51">
        <f t="shared" si="6"/>
        <v>43118</v>
      </c>
      <c r="I8" s="51">
        <f t="shared" si="6"/>
        <v>43119</v>
      </c>
      <c r="J8" s="51">
        <f t="shared" si="6"/>
        <v>43120</v>
      </c>
      <c r="K8" s="49"/>
      <c r="L8" s="51">
        <f>R7+1</f>
        <v>43142</v>
      </c>
      <c r="M8" s="51">
        <f t="shared" si="7"/>
        <v>43143</v>
      </c>
      <c r="N8" s="51">
        <f t="shared" si="7"/>
        <v>43144</v>
      </c>
      <c r="O8" s="51">
        <f t="shared" si="7"/>
        <v>43145</v>
      </c>
      <c r="P8" s="51">
        <f t="shared" si="7"/>
        <v>43146</v>
      </c>
      <c r="Q8" s="51">
        <f t="shared" si="7"/>
        <v>43147</v>
      </c>
      <c r="R8" s="51">
        <f t="shared" si="7"/>
        <v>43148</v>
      </c>
      <c r="S8" s="49"/>
      <c r="T8" s="51">
        <f>Z7+1</f>
        <v>43170</v>
      </c>
      <c r="U8" s="51">
        <f t="shared" si="8"/>
        <v>43171</v>
      </c>
      <c r="V8" s="51">
        <f t="shared" si="8"/>
        <v>43172</v>
      </c>
      <c r="W8" s="51">
        <f t="shared" si="8"/>
        <v>43173</v>
      </c>
      <c r="X8" s="51">
        <f t="shared" si="8"/>
        <v>43174</v>
      </c>
      <c r="Y8" s="51">
        <f t="shared" si="8"/>
        <v>43175</v>
      </c>
      <c r="Z8" s="51">
        <f t="shared" si="8"/>
        <v>43176</v>
      </c>
      <c r="AA8" s="44"/>
      <c r="AB8" s="44"/>
    </row>
    <row r="9" spans="2:28" ht="15">
      <c r="B9" s="36"/>
      <c r="C9" s="45"/>
      <c r="D9" s="51">
        <f>J8+1</f>
        <v>43121</v>
      </c>
      <c r="E9" s="51">
        <f t="shared" si="6"/>
        <v>43122</v>
      </c>
      <c r="F9" s="51">
        <f t="shared" si="6"/>
        <v>43123</v>
      </c>
      <c r="G9" s="51">
        <f t="shared" si="6"/>
        <v>43124</v>
      </c>
      <c r="H9" s="51">
        <f t="shared" si="6"/>
        <v>43125</v>
      </c>
      <c r="I9" s="51">
        <f t="shared" si="6"/>
        <v>43126</v>
      </c>
      <c r="J9" s="51">
        <f t="shared" si="6"/>
        <v>43127</v>
      </c>
      <c r="K9" s="49"/>
      <c r="L9" s="51">
        <f>R8+1</f>
        <v>43149</v>
      </c>
      <c r="M9" s="51">
        <f t="shared" si="7"/>
        <v>43150</v>
      </c>
      <c r="N9" s="51">
        <f t="shared" si="7"/>
        <v>43151</v>
      </c>
      <c r="O9" s="51">
        <f t="shared" si="7"/>
        <v>43152</v>
      </c>
      <c r="P9" s="51">
        <f t="shared" si="7"/>
        <v>43153</v>
      </c>
      <c r="Q9" s="51">
        <f t="shared" si="7"/>
        <v>43154</v>
      </c>
      <c r="R9" s="51">
        <f t="shared" si="7"/>
        <v>43155</v>
      </c>
      <c r="S9" s="49"/>
      <c r="T9" s="51">
        <f>Z8+1</f>
        <v>43177</v>
      </c>
      <c r="U9" s="51">
        <f t="shared" si="8"/>
        <v>43178</v>
      </c>
      <c r="V9" s="51">
        <f t="shared" si="8"/>
        <v>43179</v>
      </c>
      <c r="W9" s="51">
        <f t="shared" si="8"/>
        <v>43180</v>
      </c>
      <c r="X9" s="51">
        <f t="shared" si="8"/>
        <v>43181</v>
      </c>
      <c r="Y9" s="51">
        <f t="shared" si="8"/>
        <v>43182</v>
      </c>
      <c r="Z9" s="51">
        <f t="shared" si="8"/>
        <v>43183</v>
      </c>
      <c r="AA9" s="44"/>
      <c r="AB9" s="44"/>
    </row>
    <row r="10" spans="2:28" ht="15">
      <c r="B10" s="36"/>
      <c r="C10" s="45"/>
      <c r="D10" s="51">
        <f>IF(ISNUMBER(J9),IF(MONTH(J9+1)=MONTH(J9),J9+1,""),"")</f>
        <v>43128</v>
      </c>
      <c r="E10" s="51">
        <f t="shared" ref="E10:J11" si="9">IF(ISNUMBER(D10),IF(MONTH(D10+1)=MONTH(D10),D10+1,""),"")</f>
        <v>43129</v>
      </c>
      <c r="F10" s="51">
        <f t="shared" si="9"/>
        <v>43130</v>
      </c>
      <c r="G10" s="51">
        <f t="shared" si="9"/>
        <v>43131</v>
      </c>
      <c r="H10" s="51" t="str">
        <f t="shared" si="9"/>
        <v/>
      </c>
      <c r="I10" s="51" t="str">
        <f t="shared" si="9"/>
        <v/>
      </c>
      <c r="J10" s="51" t="str">
        <f t="shared" si="9"/>
        <v/>
      </c>
      <c r="K10" s="49"/>
      <c r="L10" s="51">
        <f>IF(ISNUMBER(R9),IF(MONTH(R9+1)=MONTH(R9),R9+1,""),"")</f>
        <v>43156</v>
      </c>
      <c r="M10" s="51">
        <f t="shared" ref="M10:R11" si="10">IF(ISNUMBER(L10),IF(MONTH(L10+1)=MONTH(L10),L10+1,""),"")</f>
        <v>43157</v>
      </c>
      <c r="N10" s="51">
        <f t="shared" si="10"/>
        <v>43158</v>
      </c>
      <c r="O10" s="51">
        <f t="shared" si="10"/>
        <v>43159</v>
      </c>
      <c r="P10" s="51" t="str">
        <f t="shared" si="10"/>
        <v/>
      </c>
      <c r="Q10" s="51" t="str">
        <f t="shared" si="10"/>
        <v/>
      </c>
      <c r="R10" s="51" t="str">
        <f t="shared" si="10"/>
        <v/>
      </c>
      <c r="S10" s="49"/>
      <c r="T10" s="51">
        <f>IF(ISNUMBER(Z9),IF(MONTH(Z9+1)=MONTH(Z9),Z9+1,""),"")</f>
        <v>43184</v>
      </c>
      <c r="U10" s="51">
        <f t="shared" ref="U10:Z11" si="11">IF(ISNUMBER(T10),IF(MONTH(T10+1)=MONTH(T10),T10+1,""),"")</f>
        <v>43185</v>
      </c>
      <c r="V10" s="51">
        <f t="shared" si="11"/>
        <v>43186</v>
      </c>
      <c r="W10" s="51">
        <f t="shared" si="11"/>
        <v>43187</v>
      </c>
      <c r="X10" s="51">
        <f t="shared" si="11"/>
        <v>43188</v>
      </c>
      <c r="Y10" s="51">
        <f t="shared" si="11"/>
        <v>43189</v>
      </c>
      <c r="Z10" s="51">
        <f t="shared" si="11"/>
        <v>43190</v>
      </c>
      <c r="AA10" s="44"/>
      <c r="AB10" s="44"/>
    </row>
    <row r="11" spans="2:28" ht="15">
      <c r="B11" s="36"/>
      <c r="C11" s="45"/>
      <c r="D11" s="51" t="str">
        <f>IF(ISNUMBER(J10),IF(MONTH(J10+1)=MONTH(J10),J10+1,""),"")</f>
        <v/>
      </c>
      <c r="E11" s="51" t="str">
        <f t="shared" si="9"/>
        <v/>
      </c>
      <c r="F11" s="51" t="str">
        <f t="shared" si="9"/>
        <v/>
      </c>
      <c r="G11" s="51" t="str">
        <f t="shared" si="9"/>
        <v/>
      </c>
      <c r="H11" s="51" t="str">
        <f t="shared" si="9"/>
        <v/>
      </c>
      <c r="I11" s="51" t="str">
        <f t="shared" si="9"/>
        <v/>
      </c>
      <c r="J11" s="51" t="str">
        <f t="shared" si="9"/>
        <v/>
      </c>
      <c r="K11" s="49"/>
      <c r="L11" s="51" t="str">
        <f>IF(ISNUMBER(R10),IF(MONTH(R10+1)=MONTH(R10),R10+1,""),"")</f>
        <v/>
      </c>
      <c r="M11" s="51" t="str">
        <f t="shared" si="10"/>
        <v/>
      </c>
      <c r="N11" s="51" t="str">
        <f t="shared" si="10"/>
        <v/>
      </c>
      <c r="O11" s="51" t="str">
        <f t="shared" si="10"/>
        <v/>
      </c>
      <c r="P11" s="51" t="str">
        <f t="shared" si="10"/>
        <v/>
      </c>
      <c r="Q11" s="51" t="str">
        <f t="shared" si="10"/>
        <v/>
      </c>
      <c r="R11" s="51" t="str">
        <f t="shared" si="10"/>
        <v/>
      </c>
      <c r="S11" s="49"/>
      <c r="T11" s="51" t="str">
        <f>IF(ISNUMBER(Z10),IF(MONTH(Z10+1)=MONTH(Z10),Z10+1,""),"")</f>
        <v/>
      </c>
      <c r="U11" s="51" t="str">
        <f t="shared" si="11"/>
        <v/>
      </c>
      <c r="V11" s="51" t="str">
        <f t="shared" si="11"/>
        <v/>
      </c>
      <c r="W11" s="51" t="str">
        <f t="shared" si="11"/>
        <v/>
      </c>
      <c r="X11" s="51" t="str">
        <f t="shared" si="11"/>
        <v/>
      </c>
      <c r="Y11" s="51" t="str">
        <f t="shared" si="11"/>
        <v/>
      </c>
      <c r="Z11" s="51" t="str">
        <f t="shared" si="11"/>
        <v/>
      </c>
      <c r="AA11" s="44"/>
      <c r="AB11" s="44"/>
    </row>
    <row r="12" spans="2:28" ht="24" customHeight="1">
      <c r="B12" s="36"/>
      <c r="C12" s="45"/>
      <c r="D12" s="46" t="str">
        <f>UPPER(TEXT(J14,"mmmm"))</f>
        <v>APRIL</v>
      </c>
      <c r="E12" s="47"/>
      <c r="F12" s="47"/>
      <c r="G12" s="47"/>
      <c r="H12" s="47"/>
      <c r="I12" s="47"/>
      <c r="J12" s="48" t="str">
        <f>TEXT(DATE($D$3,MONTH(J14)+1,1)-DATE($D$3,MONTH(J14),1)+MAX(MIN(-8,(27-DATE($D$3,MONTH(J14)+1,1)+DATE($D$3,MONTH(J14),1)-WEEKDAY(DATE($D$3,MONTH(J14),1)))),-10)-(WEEKDAY(DATE($D$3,MONTH(J14),1))&lt;2)*(DATE($D$3,MONTH(J14)+1,1)-DATE($D$3,MONTH(J14),1)&gt;28)-SUMPRODUCT((Holidays&gt;=DATE($D$3,MONTH(J14),1))*(Holidays&lt;DATE($D$3,MONTH(J14)+1,1))),"  (#)")</f>
        <v xml:space="preserve">  (20)</v>
      </c>
      <c r="K12" s="49"/>
      <c r="L12" s="46" t="str">
        <f>UPPER(TEXT(R14,"mmmm"))</f>
        <v>MAY</v>
      </c>
      <c r="M12" s="47"/>
      <c r="N12" s="47"/>
      <c r="O12" s="47"/>
      <c r="P12" s="47"/>
      <c r="Q12" s="47"/>
      <c r="R12" s="48" t="str">
        <f>TEXT(DATE($D$3,MONTH(R14)+1,1)-DATE($D$3,MONTH(R14),1)+MAX(MIN(-8,(27-DATE($D$3,MONTH(R14)+1,1)+DATE($D$3,MONTH(R14),1)-WEEKDAY(DATE($D$3,MONTH(R14),1)))),-10)-(WEEKDAY(DATE($D$3,MONTH(R14),1))&lt;2)*(DATE($D$3,MONTH(R14)+1,1)-DATE($D$3,MONTH(R14),1)&gt;28)-SUMPRODUCT((Holidays&gt;=DATE($D$3,MONTH(R14),1))*(Holidays&lt;DATE($D$3,MONTH(R14)+1,1))),"  (#)")</f>
        <v xml:space="preserve">  (22)</v>
      </c>
      <c r="S12" s="49"/>
      <c r="T12" s="46" t="str">
        <f>UPPER(TEXT(Z14,"mmmm"))</f>
        <v>JUNE</v>
      </c>
      <c r="U12" s="47"/>
      <c r="V12" s="47"/>
      <c r="W12" s="47"/>
      <c r="X12" s="47"/>
      <c r="Y12" s="47"/>
      <c r="Z12" s="48" t="str">
        <f>TEXT(DATE($D$3,MONTH(Z14)+1,1)-DATE($D$3,MONTH(Z14),1)+MAX(MIN(-8,(27-DATE($D$3,MONTH(Z14)+1,1)+DATE($D$3,MONTH(Z14),1)-WEEKDAY(DATE($D$3,MONTH(Z14),1)))),-10)-(WEEKDAY(DATE($D$3,MONTH(Z14),1))&lt;2)*(DATE($D$3,MONTH(Z14)+1,1)-DATE($D$3,MONTH(Z14),1)&gt;28)-SUMPRODUCT((Holidays&gt;=DATE($D$3,MONTH(Z14),1))*(Holidays&lt;DATE($D$3,MONTH(Z14)+1,1))),"  (#)")</f>
        <v xml:space="preserve">  (21)</v>
      </c>
      <c r="AA12" s="44"/>
      <c r="AB12" s="44"/>
    </row>
    <row r="13" spans="2:28" ht="15">
      <c r="B13" s="36"/>
      <c r="C13" s="45"/>
      <c r="D13" s="50" t="str">
        <f t="shared" ref="D13:J13" si="12">T5</f>
        <v>S</v>
      </c>
      <c r="E13" s="50" t="str">
        <f t="shared" si="12"/>
        <v>M</v>
      </c>
      <c r="F13" s="50" t="str">
        <f t="shared" si="12"/>
        <v>T</v>
      </c>
      <c r="G13" s="50" t="str">
        <f t="shared" si="12"/>
        <v>W</v>
      </c>
      <c r="H13" s="50" t="str">
        <f t="shared" si="12"/>
        <v>T</v>
      </c>
      <c r="I13" s="50" t="str">
        <f t="shared" si="12"/>
        <v>F</v>
      </c>
      <c r="J13" s="50" t="str">
        <f t="shared" si="12"/>
        <v>S</v>
      </c>
      <c r="K13" s="49"/>
      <c r="L13" s="50" t="str">
        <f t="shared" ref="L13:R13" si="13">D13</f>
        <v>S</v>
      </c>
      <c r="M13" s="50" t="str">
        <f t="shared" si="13"/>
        <v>M</v>
      </c>
      <c r="N13" s="50" t="str">
        <f t="shared" si="13"/>
        <v>T</v>
      </c>
      <c r="O13" s="50" t="str">
        <f t="shared" si="13"/>
        <v>W</v>
      </c>
      <c r="P13" s="50" t="str">
        <f t="shared" si="13"/>
        <v>T</v>
      </c>
      <c r="Q13" s="50" t="str">
        <f t="shared" si="13"/>
        <v>F</v>
      </c>
      <c r="R13" s="50" t="str">
        <f t="shared" si="13"/>
        <v>S</v>
      </c>
      <c r="S13" s="49"/>
      <c r="T13" s="50" t="str">
        <f t="shared" ref="T13:Z13" si="14">L13</f>
        <v>S</v>
      </c>
      <c r="U13" s="50" t="str">
        <f t="shared" si="14"/>
        <v>M</v>
      </c>
      <c r="V13" s="50" t="str">
        <f t="shared" si="14"/>
        <v>T</v>
      </c>
      <c r="W13" s="50" t="str">
        <f t="shared" si="14"/>
        <v>W</v>
      </c>
      <c r="X13" s="50" t="str">
        <f t="shared" si="14"/>
        <v>T</v>
      </c>
      <c r="Y13" s="50" t="str">
        <f t="shared" si="14"/>
        <v>F</v>
      </c>
      <c r="Z13" s="50" t="str">
        <f t="shared" si="14"/>
        <v>S</v>
      </c>
      <c r="AA13" s="44"/>
      <c r="AB13" s="44"/>
    </row>
    <row r="14" spans="2:28" ht="15">
      <c r="B14" s="36"/>
      <c r="C14" s="45"/>
      <c r="D14" s="51">
        <f t="shared" ref="D14:I14" si="15">IF(ISNUMBER(E14),IF(DAY(E14-1)&gt;DAY(E14),"",E14-1),"")</f>
        <v>43191</v>
      </c>
      <c r="E14" s="51">
        <f t="shared" si="15"/>
        <v>43192</v>
      </c>
      <c r="F14" s="51">
        <f t="shared" si="15"/>
        <v>43193</v>
      </c>
      <c r="G14" s="51">
        <f t="shared" si="15"/>
        <v>43194</v>
      </c>
      <c r="H14" s="51">
        <f t="shared" si="15"/>
        <v>43195</v>
      </c>
      <c r="I14" s="51">
        <f t="shared" si="15"/>
        <v>43196</v>
      </c>
      <c r="J14" s="51">
        <f>DATE(YEAR(Z6),MONTH(Z6)+1,8)-MOD((WEEKDAY(DATE(YEAR(Z6),MONTH(Z6)+1,8))-WEEKDAY(T7)),7)-1</f>
        <v>43197</v>
      </c>
      <c r="K14" s="49"/>
      <c r="L14" s="51" t="str">
        <f t="shared" ref="L14:Q14" si="16">IF(ISNUMBER(M14),IF(DAY(M14-1)&gt;DAY(M14),"",M14-1),"")</f>
        <v/>
      </c>
      <c r="M14" s="51" t="str">
        <f t="shared" si="16"/>
        <v/>
      </c>
      <c r="N14" s="51">
        <f t="shared" si="16"/>
        <v>43221</v>
      </c>
      <c r="O14" s="51">
        <f t="shared" si="16"/>
        <v>43222</v>
      </c>
      <c r="P14" s="51">
        <f t="shared" si="16"/>
        <v>43223</v>
      </c>
      <c r="Q14" s="51">
        <f t="shared" si="16"/>
        <v>43224</v>
      </c>
      <c r="R14" s="51">
        <f>DATE(YEAR(J14),MONTH(J14)+1,8)-MOD((WEEKDAY(DATE(YEAR(J14),MONTH(J14)+1,8))-WEEKDAY(D15)),7)-1</f>
        <v>43225</v>
      </c>
      <c r="S14" s="49"/>
      <c r="T14" s="51" t="str">
        <f t="shared" ref="T14:Y14" si="17">IF(ISNUMBER(U14),IF(DAY(U14-1)&gt;DAY(U14),"",U14-1),"")</f>
        <v/>
      </c>
      <c r="U14" s="51" t="str">
        <f t="shared" si="17"/>
        <v/>
      </c>
      <c r="V14" s="51" t="str">
        <f t="shared" si="17"/>
        <v/>
      </c>
      <c r="W14" s="51" t="str">
        <f t="shared" si="17"/>
        <v/>
      </c>
      <c r="X14" s="51" t="str">
        <f t="shared" si="17"/>
        <v/>
      </c>
      <c r="Y14" s="51">
        <f t="shared" si="17"/>
        <v>43252</v>
      </c>
      <c r="Z14" s="51">
        <f>DATE(YEAR(R14),MONTH(R14)+1,8)-MOD((WEEKDAY(DATE(YEAR(R14),MONTH(R14)+1,8))-WEEKDAY(L15)),7)-1</f>
        <v>43253</v>
      </c>
      <c r="AA14" s="44"/>
      <c r="AB14" s="44"/>
    </row>
    <row r="15" spans="2:28" ht="15">
      <c r="B15" s="36"/>
      <c r="C15" s="45"/>
      <c r="D15" s="51">
        <f>J14+1</f>
        <v>43198</v>
      </c>
      <c r="E15" s="51">
        <f t="shared" ref="E15:J17" si="18">D15+1</f>
        <v>43199</v>
      </c>
      <c r="F15" s="51">
        <f t="shared" si="18"/>
        <v>43200</v>
      </c>
      <c r="G15" s="51">
        <f t="shared" si="18"/>
        <v>43201</v>
      </c>
      <c r="H15" s="51">
        <f t="shared" si="18"/>
        <v>43202</v>
      </c>
      <c r="I15" s="51">
        <f t="shared" si="18"/>
        <v>43203</v>
      </c>
      <c r="J15" s="51">
        <f t="shared" si="18"/>
        <v>43204</v>
      </c>
      <c r="K15" s="49"/>
      <c r="L15" s="51">
        <f>R14+1</f>
        <v>43226</v>
      </c>
      <c r="M15" s="51">
        <f t="shared" ref="M15:R17" si="19">L15+1</f>
        <v>43227</v>
      </c>
      <c r="N15" s="51">
        <f t="shared" si="19"/>
        <v>43228</v>
      </c>
      <c r="O15" s="51">
        <f t="shared" si="19"/>
        <v>43229</v>
      </c>
      <c r="P15" s="51">
        <f t="shared" si="19"/>
        <v>43230</v>
      </c>
      <c r="Q15" s="51">
        <f t="shared" si="19"/>
        <v>43231</v>
      </c>
      <c r="R15" s="51">
        <f t="shared" si="19"/>
        <v>43232</v>
      </c>
      <c r="S15" s="49"/>
      <c r="T15" s="51">
        <f>Z14+1</f>
        <v>43254</v>
      </c>
      <c r="U15" s="51">
        <f t="shared" ref="U15:Z17" si="20">T15+1</f>
        <v>43255</v>
      </c>
      <c r="V15" s="51">
        <f t="shared" si="20"/>
        <v>43256</v>
      </c>
      <c r="W15" s="51">
        <f t="shared" si="20"/>
        <v>43257</v>
      </c>
      <c r="X15" s="51">
        <f t="shared" si="20"/>
        <v>43258</v>
      </c>
      <c r="Y15" s="51">
        <f t="shared" si="20"/>
        <v>43259</v>
      </c>
      <c r="Z15" s="51">
        <f t="shared" si="20"/>
        <v>43260</v>
      </c>
      <c r="AA15" s="44"/>
      <c r="AB15" s="44"/>
    </row>
    <row r="16" spans="2:28" ht="15">
      <c r="B16" s="36"/>
      <c r="C16" s="45"/>
      <c r="D16" s="51">
        <f>J15+1</f>
        <v>43205</v>
      </c>
      <c r="E16" s="51">
        <f t="shared" si="18"/>
        <v>43206</v>
      </c>
      <c r="F16" s="51">
        <f t="shared" si="18"/>
        <v>43207</v>
      </c>
      <c r="G16" s="51">
        <f t="shared" si="18"/>
        <v>43208</v>
      </c>
      <c r="H16" s="51">
        <f t="shared" si="18"/>
        <v>43209</v>
      </c>
      <c r="I16" s="51">
        <f t="shared" si="18"/>
        <v>43210</v>
      </c>
      <c r="J16" s="51">
        <f t="shared" si="18"/>
        <v>43211</v>
      </c>
      <c r="K16" s="49"/>
      <c r="L16" s="51">
        <f>R15+1</f>
        <v>43233</v>
      </c>
      <c r="M16" s="51">
        <f t="shared" si="19"/>
        <v>43234</v>
      </c>
      <c r="N16" s="51">
        <f t="shared" si="19"/>
        <v>43235</v>
      </c>
      <c r="O16" s="51">
        <f t="shared" si="19"/>
        <v>43236</v>
      </c>
      <c r="P16" s="51">
        <f t="shared" si="19"/>
        <v>43237</v>
      </c>
      <c r="Q16" s="51">
        <f t="shared" si="19"/>
        <v>43238</v>
      </c>
      <c r="R16" s="51">
        <f t="shared" si="19"/>
        <v>43239</v>
      </c>
      <c r="S16" s="49"/>
      <c r="T16" s="51">
        <f>Z15+1</f>
        <v>43261</v>
      </c>
      <c r="U16" s="51">
        <f t="shared" si="20"/>
        <v>43262</v>
      </c>
      <c r="V16" s="51">
        <f t="shared" si="20"/>
        <v>43263</v>
      </c>
      <c r="W16" s="51">
        <f t="shared" si="20"/>
        <v>43264</v>
      </c>
      <c r="X16" s="51">
        <f t="shared" si="20"/>
        <v>43265</v>
      </c>
      <c r="Y16" s="51">
        <f t="shared" si="20"/>
        <v>43266</v>
      </c>
      <c r="Z16" s="51">
        <f t="shared" si="20"/>
        <v>43267</v>
      </c>
      <c r="AA16" s="44"/>
      <c r="AB16" s="44"/>
    </row>
    <row r="17" spans="2:28" ht="15">
      <c r="B17" s="36"/>
      <c r="C17" s="45"/>
      <c r="D17" s="51">
        <f>J16+1</f>
        <v>43212</v>
      </c>
      <c r="E17" s="51">
        <f t="shared" si="18"/>
        <v>43213</v>
      </c>
      <c r="F17" s="51">
        <f t="shared" si="18"/>
        <v>43214</v>
      </c>
      <c r="G17" s="51">
        <f t="shared" si="18"/>
        <v>43215</v>
      </c>
      <c r="H17" s="51">
        <f t="shared" si="18"/>
        <v>43216</v>
      </c>
      <c r="I17" s="51">
        <f t="shared" si="18"/>
        <v>43217</v>
      </c>
      <c r="J17" s="51">
        <f t="shared" si="18"/>
        <v>43218</v>
      </c>
      <c r="K17" s="49"/>
      <c r="L17" s="51">
        <f>R16+1</f>
        <v>43240</v>
      </c>
      <c r="M17" s="51">
        <f t="shared" si="19"/>
        <v>43241</v>
      </c>
      <c r="N17" s="51">
        <f t="shared" si="19"/>
        <v>43242</v>
      </c>
      <c r="O17" s="51">
        <f t="shared" si="19"/>
        <v>43243</v>
      </c>
      <c r="P17" s="51">
        <f t="shared" si="19"/>
        <v>43244</v>
      </c>
      <c r="Q17" s="51">
        <f t="shared" si="19"/>
        <v>43245</v>
      </c>
      <c r="R17" s="51">
        <f t="shared" si="19"/>
        <v>43246</v>
      </c>
      <c r="S17" s="49"/>
      <c r="T17" s="51">
        <f>Z16+1</f>
        <v>43268</v>
      </c>
      <c r="U17" s="51">
        <f t="shared" si="20"/>
        <v>43269</v>
      </c>
      <c r="V17" s="51">
        <f t="shared" si="20"/>
        <v>43270</v>
      </c>
      <c r="W17" s="51">
        <f t="shared" si="20"/>
        <v>43271</v>
      </c>
      <c r="X17" s="51">
        <f t="shared" si="20"/>
        <v>43272</v>
      </c>
      <c r="Y17" s="51">
        <f t="shared" si="20"/>
        <v>43273</v>
      </c>
      <c r="Z17" s="51">
        <f t="shared" si="20"/>
        <v>43274</v>
      </c>
      <c r="AA17" s="44"/>
      <c r="AB17" s="44"/>
    </row>
    <row r="18" spans="2:28" ht="15">
      <c r="B18" s="36"/>
      <c r="C18" s="45"/>
      <c r="D18" s="51">
        <f>IF(ISNUMBER(J17),IF(MONTH(J17+1)=MONTH(J17),J17+1,""),"")</f>
        <v>43219</v>
      </c>
      <c r="E18" s="51">
        <f t="shared" ref="E18:J19" si="21">IF(ISNUMBER(D18),IF(MONTH(D18+1)=MONTH(D18),D18+1,""),"")</f>
        <v>43220</v>
      </c>
      <c r="F18" s="51" t="str">
        <f t="shared" si="21"/>
        <v/>
      </c>
      <c r="G18" s="51" t="str">
        <f t="shared" si="21"/>
        <v/>
      </c>
      <c r="H18" s="51" t="str">
        <f t="shared" si="21"/>
        <v/>
      </c>
      <c r="I18" s="51" t="str">
        <f t="shared" si="21"/>
        <v/>
      </c>
      <c r="J18" s="51" t="str">
        <f t="shared" si="21"/>
        <v/>
      </c>
      <c r="K18" s="49"/>
      <c r="L18" s="51">
        <f>IF(ISNUMBER(R17),IF(MONTH(R17+1)=MONTH(R17),R17+1,""),"")</f>
        <v>43247</v>
      </c>
      <c r="M18" s="51">
        <f t="shared" ref="M18:R19" si="22">IF(ISNUMBER(L18),IF(MONTH(L18+1)=MONTH(L18),L18+1,""),"")</f>
        <v>43248</v>
      </c>
      <c r="N18" s="51">
        <f t="shared" si="22"/>
        <v>43249</v>
      </c>
      <c r="O18" s="51">
        <f t="shared" si="22"/>
        <v>43250</v>
      </c>
      <c r="P18" s="51">
        <f t="shared" si="22"/>
        <v>43251</v>
      </c>
      <c r="Q18" s="51" t="str">
        <f t="shared" si="22"/>
        <v/>
      </c>
      <c r="R18" s="51" t="str">
        <f t="shared" si="22"/>
        <v/>
      </c>
      <c r="S18" s="49"/>
      <c r="T18" s="51">
        <f>IF(ISNUMBER(Z17),IF(MONTH(Z17+1)=MONTH(Z17),Z17+1,""),"")</f>
        <v>43275</v>
      </c>
      <c r="U18" s="51">
        <f t="shared" ref="U18:Z19" si="23">IF(ISNUMBER(T18),IF(MONTH(T18+1)=MONTH(T18),T18+1,""),"")</f>
        <v>43276</v>
      </c>
      <c r="V18" s="51">
        <f t="shared" si="23"/>
        <v>43277</v>
      </c>
      <c r="W18" s="51">
        <f t="shared" si="23"/>
        <v>43278</v>
      </c>
      <c r="X18" s="51">
        <f t="shared" si="23"/>
        <v>43279</v>
      </c>
      <c r="Y18" s="51">
        <f t="shared" si="23"/>
        <v>43280</v>
      </c>
      <c r="Z18" s="51">
        <f t="shared" si="23"/>
        <v>43281</v>
      </c>
      <c r="AA18" s="44"/>
      <c r="AB18" s="44"/>
    </row>
    <row r="19" spans="2:28" ht="15">
      <c r="B19" s="36"/>
      <c r="C19" s="45"/>
      <c r="D19" s="51" t="str">
        <f>IF(ISNUMBER(J18),IF(MONTH(J18+1)=MONTH(J18),J18+1,""),"")</f>
        <v/>
      </c>
      <c r="E19" s="51" t="str">
        <f t="shared" si="21"/>
        <v/>
      </c>
      <c r="F19" s="51" t="str">
        <f t="shared" si="21"/>
        <v/>
      </c>
      <c r="G19" s="51" t="str">
        <f t="shared" si="21"/>
        <v/>
      </c>
      <c r="H19" s="51" t="str">
        <f t="shared" si="21"/>
        <v/>
      </c>
      <c r="I19" s="51" t="str">
        <f t="shared" si="21"/>
        <v/>
      </c>
      <c r="J19" s="51" t="str">
        <f t="shared" si="21"/>
        <v/>
      </c>
      <c r="K19" s="49"/>
      <c r="L19" s="51" t="str">
        <f>IF(ISNUMBER(R18),IF(MONTH(R18+1)=MONTH(R18),R18+1,""),"")</f>
        <v/>
      </c>
      <c r="M19" s="51" t="str">
        <f t="shared" si="22"/>
        <v/>
      </c>
      <c r="N19" s="51" t="str">
        <f t="shared" si="22"/>
        <v/>
      </c>
      <c r="O19" s="51" t="str">
        <f t="shared" si="22"/>
        <v/>
      </c>
      <c r="P19" s="51" t="str">
        <f t="shared" si="22"/>
        <v/>
      </c>
      <c r="Q19" s="51" t="str">
        <f t="shared" si="22"/>
        <v/>
      </c>
      <c r="R19" s="51" t="str">
        <f t="shared" si="22"/>
        <v/>
      </c>
      <c r="S19" s="49"/>
      <c r="T19" s="51" t="str">
        <f>IF(ISNUMBER(Z18),IF(MONTH(Z18+1)=MONTH(Z18),Z18+1,""),"")</f>
        <v/>
      </c>
      <c r="U19" s="51" t="str">
        <f t="shared" si="23"/>
        <v/>
      </c>
      <c r="V19" s="51" t="str">
        <f t="shared" si="23"/>
        <v/>
      </c>
      <c r="W19" s="51" t="str">
        <f t="shared" si="23"/>
        <v/>
      </c>
      <c r="X19" s="51" t="str">
        <f t="shared" si="23"/>
        <v/>
      </c>
      <c r="Y19" s="51" t="str">
        <f t="shared" si="23"/>
        <v/>
      </c>
      <c r="Z19" s="51" t="str">
        <f t="shared" si="23"/>
        <v/>
      </c>
      <c r="AA19" s="44"/>
      <c r="AB19" s="44"/>
    </row>
    <row r="20" spans="2:28" ht="24" customHeight="1">
      <c r="B20" s="36"/>
      <c r="C20" s="45"/>
      <c r="D20" s="46" t="str">
        <f>UPPER(TEXT(J22,"mmmm"))</f>
        <v>JULY</v>
      </c>
      <c r="E20" s="47"/>
      <c r="F20" s="47"/>
      <c r="G20" s="47"/>
      <c r="H20" s="47"/>
      <c r="I20" s="47"/>
      <c r="J20" s="48" t="str">
        <f>TEXT(DATE($D$3,MONTH(J22)+1,1)-DATE($D$3,MONTH(J22),1)+MAX(MIN(-8,(27-DATE($D$3,MONTH(J22)+1,1)+DATE($D$3,MONTH(J22),1)-WEEKDAY(DATE($D$3,MONTH(J22),1)))),-10)-(WEEKDAY(DATE($D$3,MONTH(J22),1))&lt;2)*(DATE($D$3,MONTH(J22)+1,1)-DATE($D$3,MONTH(J22),1)&gt;28)-SUMPRODUCT((Holidays&gt;=DATE($D$3,MONTH(J22),1))*(Holidays&lt;DATE($D$3,MONTH(J22)+1,1))),"  (#)")</f>
        <v xml:space="preserve">  (21)</v>
      </c>
      <c r="K20" s="49"/>
      <c r="L20" s="46" t="str">
        <f>UPPER(TEXT(R22,"mmmm"))</f>
        <v>AUGUST</v>
      </c>
      <c r="M20" s="47"/>
      <c r="N20" s="47"/>
      <c r="O20" s="47"/>
      <c r="P20" s="47"/>
      <c r="Q20" s="47"/>
      <c r="R20" s="48" t="str">
        <f>TEXT(DATE($D$3,MONTH(R22)+1,1)-DATE($D$3,MONTH(R22),1)+MAX(MIN(-8,(27-DATE($D$3,MONTH(R22)+1,1)+DATE($D$3,MONTH(R22),1)-WEEKDAY(DATE($D$3,MONTH(R22),1)))),-10)-(WEEKDAY(DATE($D$3,MONTH(R22),1))&lt;2)*(DATE($D$3,MONTH(R22)+1,1)-DATE($D$3,MONTH(R22),1)&gt;28)-SUMPRODUCT((Holidays&gt;=DATE($D$3,MONTH(R22),1))*(Holidays&lt;DATE($D$3,MONTH(R22)+1,1))),"  (#)")</f>
        <v xml:space="preserve">  (23)</v>
      </c>
      <c r="S20" s="49"/>
      <c r="T20" s="46" t="str">
        <f>UPPER(TEXT(Z22,"mmmm"))</f>
        <v>SEPTEMBER</v>
      </c>
      <c r="U20" s="47"/>
      <c r="V20" s="47"/>
      <c r="W20" s="47"/>
      <c r="X20" s="47"/>
      <c r="Y20" s="47"/>
      <c r="Z20" s="48" t="str">
        <f>TEXT(DATE($D$3,MONTH(Z22)+1,1)-DATE($D$3,MONTH(Z22),1)+MAX(MIN(-8,(27-DATE($D$3,MONTH(Z22)+1,1)+DATE($D$3,MONTH(Z22),1)-WEEKDAY(DATE($D$3,MONTH(Z22),1)))),-10)-(WEEKDAY(DATE($D$3,MONTH(Z22),1))&lt;2)*(DATE($D$3,MONTH(Z22)+1,1)-DATE($D$3,MONTH(Z22),1)&gt;28)-SUMPRODUCT((Holidays&gt;=DATE($D$3,MONTH(Z22),1))*(Holidays&lt;DATE($D$3,MONTH(Z22)+1,1))),"  (#)")</f>
        <v xml:space="preserve">  (19)</v>
      </c>
      <c r="AA20" s="44"/>
      <c r="AB20" s="44"/>
    </row>
    <row r="21" spans="2:28" ht="15">
      <c r="B21" s="36"/>
      <c r="C21" s="45"/>
      <c r="D21" s="50" t="str">
        <f t="shared" ref="D21:J21" si="24">T13</f>
        <v>S</v>
      </c>
      <c r="E21" s="50" t="str">
        <f t="shared" si="24"/>
        <v>M</v>
      </c>
      <c r="F21" s="50" t="str">
        <f t="shared" si="24"/>
        <v>T</v>
      </c>
      <c r="G21" s="50" t="str">
        <f t="shared" si="24"/>
        <v>W</v>
      </c>
      <c r="H21" s="50" t="str">
        <f t="shared" si="24"/>
        <v>T</v>
      </c>
      <c r="I21" s="50" t="str">
        <f t="shared" si="24"/>
        <v>F</v>
      </c>
      <c r="J21" s="50" t="str">
        <f t="shared" si="24"/>
        <v>S</v>
      </c>
      <c r="K21" s="49"/>
      <c r="L21" s="50" t="str">
        <f t="shared" ref="L21:R21" si="25">D21</f>
        <v>S</v>
      </c>
      <c r="M21" s="50" t="str">
        <f t="shared" si="25"/>
        <v>M</v>
      </c>
      <c r="N21" s="50" t="str">
        <f t="shared" si="25"/>
        <v>T</v>
      </c>
      <c r="O21" s="50" t="str">
        <f t="shared" si="25"/>
        <v>W</v>
      </c>
      <c r="P21" s="50" t="str">
        <f t="shared" si="25"/>
        <v>T</v>
      </c>
      <c r="Q21" s="50" t="str">
        <f t="shared" si="25"/>
        <v>F</v>
      </c>
      <c r="R21" s="50" t="str">
        <f t="shared" si="25"/>
        <v>S</v>
      </c>
      <c r="S21" s="49"/>
      <c r="T21" s="50" t="str">
        <f t="shared" ref="T21:Z21" si="26">L21</f>
        <v>S</v>
      </c>
      <c r="U21" s="50" t="str">
        <f t="shared" si="26"/>
        <v>M</v>
      </c>
      <c r="V21" s="50" t="str">
        <f t="shared" si="26"/>
        <v>T</v>
      </c>
      <c r="W21" s="50" t="str">
        <f t="shared" si="26"/>
        <v>W</v>
      </c>
      <c r="X21" s="50" t="str">
        <f t="shared" si="26"/>
        <v>T</v>
      </c>
      <c r="Y21" s="50" t="str">
        <f t="shared" si="26"/>
        <v>F</v>
      </c>
      <c r="Z21" s="50" t="str">
        <f t="shared" si="26"/>
        <v>S</v>
      </c>
      <c r="AA21" s="44"/>
      <c r="AB21" s="44"/>
    </row>
    <row r="22" spans="2:28" ht="15">
      <c r="B22" s="36"/>
      <c r="C22" s="45"/>
      <c r="D22" s="51">
        <f t="shared" ref="D22:I22" si="27">IF(ISNUMBER(E22),IF(DAY(E22-1)&gt;DAY(E22),"",E22-1),"")</f>
        <v>43282</v>
      </c>
      <c r="E22" s="51">
        <f t="shared" si="27"/>
        <v>43283</v>
      </c>
      <c r="F22" s="51">
        <f t="shared" si="27"/>
        <v>43284</v>
      </c>
      <c r="G22" s="51">
        <f t="shared" si="27"/>
        <v>43285</v>
      </c>
      <c r="H22" s="51">
        <f t="shared" si="27"/>
        <v>43286</v>
      </c>
      <c r="I22" s="51">
        <f t="shared" si="27"/>
        <v>43287</v>
      </c>
      <c r="J22" s="51">
        <f>DATE(YEAR(Z14),MONTH(Z14)+1,8)-MOD((WEEKDAY(DATE(YEAR(Z14),MONTH(Z14)+1,8))-WEEKDAY(T15)),7)-1</f>
        <v>43288</v>
      </c>
      <c r="K22" s="49"/>
      <c r="L22" s="51" t="str">
        <f t="shared" ref="L22:Q22" si="28">IF(ISNUMBER(M22),IF(DAY(M22-1)&gt;DAY(M22),"",M22-1),"")</f>
        <v/>
      </c>
      <c r="M22" s="51" t="str">
        <f t="shared" si="28"/>
        <v/>
      </c>
      <c r="N22" s="51" t="str">
        <f t="shared" si="28"/>
        <v/>
      </c>
      <c r="O22" s="51">
        <f t="shared" si="28"/>
        <v>43313</v>
      </c>
      <c r="P22" s="51">
        <f t="shared" si="28"/>
        <v>43314</v>
      </c>
      <c r="Q22" s="51">
        <f t="shared" si="28"/>
        <v>43315</v>
      </c>
      <c r="R22" s="51">
        <f>DATE(YEAR(J22),MONTH(J22)+1,8)-MOD((WEEKDAY(DATE(YEAR(J22),MONTH(J22)+1,8))-WEEKDAY(D23)),7)-1</f>
        <v>43316</v>
      </c>
      <c r="S22" s="49"/>
      <c r="T22" s="51" t="str">
        <f t="shared" ref="T22:Y22" si="29">IF(ISNUMBER(U22),IF(DAY(U22-1)&gt;DAY(U22),"",U22-1),"")</f>
        <v/>
      </c>
      <c r="U22" s="51" t="str">
        <f t="shared" si="29"/>
        <v/>
      </c>
      <c r="V22" s="51" t="str">
        <f t="shared" si="29"/>
        <v/>
      </c>
      <c r="W22" s="51" t="str">
        <f t="shared" si="29"/>
        <v/>
      </c>
      <c r="X22" s="51" t="str">
        <f t="shared" si="29"/>
        <v/>
      </c>
      <c r="Y22" s="51" t="str">
        <f t="shared" si="29"/>
        <v/>
      </c>
      <c r="Z22" s="51">
        <f>DATE(YEAR(R22),MONTH(R22)+1,8)-MOD((WEEKDAY(DATE(YEAR(R22),MONTH(R22)+1,8))-WEEKDAY(L23)),7)-1</f>
        <v>43344</v>
      </c>
      <c r="AA22" s="44"/>
      <c r="AB22" s="44"/>
    </row>
    <row r="23" spans="2:28" ht="15">
      <c r="B23" s="36"/>
      <c r="C23" s="45"/>
      <c r="D23" s="51">
        <f>J22+1</f>
        <v>43289</v>
      </c>
      <c r="E23" s="51">
        <f t="shared" ref="E23:J25" si="30">D23+1</f>
        <v>43290</v>
      </c>
      <c r="F23" s="51">
        <f t="shared" si="30"/>
        <v>43291</v>
      </c>
      <c r="G23" s="51">
        <f t="shared" si="30"/>
        <v>43292</v>
      </c>
      <c r="H23" s="51">
        <f t="shared" si="30"/>
        <v>43293</v>
      </c>
      <c r="I23" s="51">
        <f t="shared" si="30"/>
        <v>43294</v>
      </c>
      <c r="J23" s="51">
        <f t="shared" si="30"/>
        <v>43295</v>
      </c>
      <c r="K23" s="49"/>
      <c r="L23" s="51">
        <f>R22+1</f>
        <v>43317</v>
      </c>
      <c r="M23" s="51">
        <f t="shared" ref="M23:R25" si="31">L23+1</f>
        <v>43318</v>
      </c>
      <c r="N23" s="51">
        <f t="shared" si="31"/>
        <v>43319</v>
      </c>
      <c r="O23" s="51">
        <f t="shared" si="31"/>
        <v>43320</v>
      </c>
      <c r="P23" s="51">
        <f t="shared" si="31"/>
        <v>43321</v>
      </c>
      <c r="Q23" s="51">
        <f t="shared" si="31"/>
        <v>43322</v>
      </c>
      <c r="R23" s="51">
        <f t="shared" si="31"/>
        <v>43323</v>
      </c>
      <c r="S23" s="49"/>
      <c r="T23" s="51">
        <f>Z22+1</f>
        <v>43345</v>
      </c>
      <c r="U23" s="51">
        <f t="shared" ref="U23:Z25" si="32">T23+1</f>
        <v>43346</v>
      </c>
      <c r="V23" s="51">
        <f t="shared" si="32"/>
        <v>43347</v>
      </c>
      <c r="W23" s="51">
        <f t="shared" si="32"/>
        <v>43348</v>
      </c>
      <c r="X23" s="51">
        <f t="shared" si="32"/>
        <v>43349</v>
      </c>
      <c r="Y23" s="51">
        <f t="shared" si="32"/>
        <v>43350</v>
      </c>
      <c r="Z23" s="51">
        <f t="shared" si="32"/>
        <v>43351</v>
      </c>
      <c r="AA23" s="44"/>
      <c r="AB23" s="44"/>
    </row>
    <row r="24" spans="2:28" ht="15">
      <c r="B24" s="36"/>
      <c r="C24" s="45"/>
      <c r="D24" s="51">
        <f>J23+1</f>
        <v>43296</v>
      </c>
      <c r="E24" s="51">
        <f t="shared" si="30"/>
        <v>43297</v>
      </c>
      <c r="F24" s="51">
        <f t="shared" si="30"/>
        <v>43298</v>
      </c>
      <c r="G24" s="51">
        <f t="shared" si="30"/>
        <v>43299</v>
      </c>
      <c r="H24" s="51">
        <f t="shared" si="30"/>
        <v>43300</v>
      </c>
      <c r="I24" s="51">
        <f t="shared" si="30"/>
        <v>43301</v>
      </c>
      <c r="J24" s="51">
        <f t="shared" si="30"/>
        <v>43302</v>
      </c>
      <c r="K24" s="49"/>
      <c r="L24" s="51">
        <f>R23+1</f>
        <v>43324</v>
      </c>
      <c r="M24" s="51">
        <f t="shared" si="31"/>
        <v>43325</v>
      </c>
      <c r="N24" s="51">
        <f t="shared" si="31"/>
        <v>43326</v>
      </c>
      <c r="O24" s="51">
        <f t="shared" si="31"/>
        <v>43327</v>
      </c>
      <c r="P24" s="51">
        <f t="shared" si="31"/>
        <v>43328</v>
      </c>
      <c r="Q24" s="51">
        <f t="shared" si="31"/>
        <v>43329</v>
      </c>
      <c r="R24" s="51">
        <f t="shared" si="31"/>
        <v>43330</v>
      </c>
      <c r="S24" s="49"/>
      <c r="T24" s="51">
        <f>Z23+1</f>
        <v>43352</v>
      </c>
      <c r="U24" s="51">
        <f t="shared" si="32"/>
        <v>43353</v>
      </c>
      <c r="V24" s="51">
        <f t="shared" si="32"/>
        <v>43354</v>
      </c>
      <c r="W24" s="51">
        <f t="shared" si="32"/>
        <v>43355</v>
      </c>
      <c r="X24" s="51">
        <f t="shared" si="32"/>
        <v>43356</v>
      </c>
      <c r="Y24" s="51">
        <f t="shared" si="32"/>
        <v>43357</v>
      </c>
      <c r="Z24" s="51">
        <f t="shared" si="32"/>
        <v>43358</v>
      </c>
      <c r="AA24" s="44"/>
      <c r="AB24" s="44"/>
    </row>
    <row r="25" spans="2:28" ht="15">
      <c r="B25" s="36"/>
      <c r="C25" s="45"/>
      <c r="D25" s="51">
        <f>J24+1</f>
        <v>43303</v>
      </c>
      <c r="E25" s="51">
        <f t="shared" si="30"/>
        <v>43304</v>
      </c>
      <c r="F25" s="51">
        <f t="shared" si="30"/>
        <v>43305</v>
      </c>
      <c r="G25" s="51">
        <f t="shared" si="30"/>
        <v>43306</v>
      </c>
      <c r="H25" s="51">
        <f t="shared" si="30"/>
        <v>43307</v>
      </c>
      <c r="I25" s="51">
        <f t="shared" si="30"/>
        <v>43308</v>
      </c>
      <c r="J25" s="51">
        <f t="shared" si="30"/>
        <v>43309</v>
      </c>
      <c r="K25" s="49"/>
      <c r="L25" s="51">
        <f>R24+1</f>
        <v>43331</v>
      </c>
      <c r="M25" s="51">
        <f t="shared" si="31"/>
        <v>43332</v>
      </c>
      <c r="N25" s="51">
        <f t="shared" si="31"/>
        <v>43333</v>
      </c>
      <c r="O25" s="51">
        <f t="shared" si="31"/>
        <v>43334</v>
      </c>
      <c r="P25" s="51">
        <f t="shared" si="31"/>
        <v>43335</v>
      </c>
      <c r="Q25" s="51">
        <f t="shared" si="31"/>
        <v>43336</v>
      </c>
      <c r="R25" s="51">
        <f t="shared" si="31"/>
        <v>43337</v>
      </c>
      <c r="S25" s="49"/>
      <c r="T25" s="51">
        <f>Z24+1</f>
        <v>43359</v>
      </c>
      <c r="U25" s="51">
        <f t="shared" si="32"/>
        <v>43360</v>
      </c>
      <c r="V25" s="51">
        <f t="shared" si="32"/>
        <v>43361</v>
      </c>
      <c r="W25" s="51">
        <f t="shared" si="32"/>
        <v>43362</v>
      </c>
      <c r="X25" s="51">
        <f t="shared" si="32"/>
        <v>43363</v>
      </c>
      <c r="Y25" s="51">
        <f t="shared" si="32"/>
        <v>43364</v>
      </c>
      <c r="Z25" s="51">
        <f t="shared" si="32"/>
        <v>43365</v>
      </c>
      <c r="AA25" s="44"/>
      <c r="AB25" s="44"/>
    </row>
    <row r="26" spans="2:28" ht="15">
      <c r="B26" s="36"/>
      <c r="C26" s="45"/>
      <c r="D26" s="51">
        <f>IF(ISNUMBER(J25),IF(MONTH(J25+1)=MONTH(J25),J25+1,""),"")</f>
        <v>43310</v>
      </c>
      <c r="E26" s="51">
        <f t="shared" ref="E26:J27" si="33">IF(ISNUMBER(D26),IF(MONTH(D26+1)=MONTH(D26),D26+1,""),"")</f>
        <v>43311</v>
      </c>
      <c r="F26" s="51">
        <f t="shared" si="33"/>
        <v>43312</v>
      </c>
      <c r="G26" s="51" t="str">
        <f t="shared" si="33"/>
        <v/>
      </c>
      <c r="H26" s="51" t="str">
        <f t="shared" si="33"/>
        <v/>
      </c>
      <c r="I26" s="51" t="str">
        <f t="shared" si="33"/>
        <v/>
      </c>
      <c r="J26" s="51" t="str">
        <f t="shared" si="33"/>
        <v/>
      </c>
      <c r="K26" s="49"/>
      <c r="L26" s="51">
        <f>IF(ISNUMBER(R25),IF(MONTH(R25+1)=MONTH(R25),R25+1,""),"")</f>
        <v>43338</v>
      </c>
      <c r="M26" s="51">
        <f t="shared" ref="M26:R27" si="34">IF(ISNUMBER(L26),IF(MONTH(L26+1)=MONTH(L26),L26+1,""),"")</f>
        <v>43339</v>
      </c>
      <c r="N26" s="51">
        <f t="shared" si="34"/>
        <v>43340</v>
      </c>
      <c r="O26" s="51">
        <f t="shared" si="34"/>
        <v>43341</v>
      </c>
      <c r="P26" s="51">
        <f t="shared" si="34"/>
        <v>43342</v>
      </c>
      <c r="Q26" s="51">
        <f t="shared" si="34"/>
        <v>43343</v>
      </c>
      <c r="R26" s="51" t="str">
        <f t="shared" si="34"/>
        <v/>
      </c>
      <c r="S26" s="49"/>
      <c r="T26" s="51">
        <f>IF(ISNUMBER(Z25),IF(MONTH(Z25+1)=MONTH(Z25),Z25+1,""),"")</f>
        <v>43366</v>
      </c>
      <c r="U26" s="51">
        <f t="shared" ref="U26:Z27" si="35">IF(ISNUMBER(T26),IF(MONTH(T26+1)=MONTH(T26),T26+1,""),"")</f>
        <v>43367</v>
      </c>
      <c r="V26" s="51">
        <f t="shared" si="35"/>
        <v>43368</v>
      </c>
      <c r="W26" s="51">
        <f t="shared" si="35"/>
        <v>43369</v>
      </c>
      <c r="X26" s="51">
        <f t="shared" si="35"/>
        <v>43370</v>
      </c>
      <c r="Y26" s="51">
        <f t="shared" si="35"/>
        <v>43371</v>
      </c>
      <c r="Z26" s="51">
        <f t="shared" si="35"/>
        <v>43372</v>
      </c>
      <c r="AA26" s="44"/>
      <c r="AB26" s="44"/>
    </row>
    <row r="27" spans="2:28" ht="15">
      <c r="B27" s="36"/>
      <c r="C27" s="45"/>
      <c r="D27" s="51" t="str">
        <f>IF(ISNUMBER(J26),IF(MONTH(J26+1)=MONTH(J26),J26+1,""),"")</f>
        <v/>
      </c>
      <c r="E27" s="51" t="str">
        <f t="shared" si="33"/>
        <v/>
      </c>
      <c r="F27" s="51" t="str">
        <f t="shared" si="33"/>
        <v/>
      </c>
      <c r="G27" s="51" t="str">
        <f t="shared" si="33"/>
        <v/>
      </c>
      <c r="H27" s="51" t="str">
        <f t="shared" si="33"/>
        <v/>
      </c>
      <c r="I27" s="51" t="str">
        <f t="shared" si="33"/>
        <v/>
      </c>
      <c r="J27" s="51" t="str">
        <f t="shared" si="33"/>
        <v/>
      </c>
      <c r="K27" s="49"/>
      <c r="L27" s="51" t="str">
        <f>IF(ISNUMBER(R26),IF(MONTH(R26+1)=MONTH(R26),R26+1,""),"")</f>
        <v/>
      </c>
      <c r="M27" s="51" t="str">
        <f t="shared" si="34"/>
        <v/>
      </c>
      <c r="N27" s="51" t="str">
        <f t="shared" si="34"/>
        <v/>
      </c>
      <c r="O27" s="51" t="str">
        <f t="shared" si="34"/>
        <v/>
      </c>
      <c r="P27" s="51" t="str">
        <f t="shared" si="34"/>
        <v/>
      </c>
      <c r="Q27" s="51" t="str">
        <f t="shared" si="34"/>
        <v/>
      </c>
      <c r="R27" s="51" t="str">
        <f t="shared" si="34"/>
        <v/>
      </c>
      <c r="S27" s="49"/>
      <c r="T27" s="51">
        <f>IF(ISNUMBER(Z26),IF(MONTH(Z26+1)=MONTH(Z26),Z26+1,""),"")</f>
        <v>43373</v>
      </c>
      <c r="U27" s="51" t="str">
        <f t="shared" si="35"/>
        <v/>
      </c>
      <c r="V27" s="51" t="str">
        <f t="shared" si="35"/>
        <v/>
      </c>
      <c r="W27" s="51" t="str">
        <f t="shared" si="35"/>
        <v/>
      </c>
      <c r="X27" s="51" t="str">
        <f t="shared" si="35"/>
        <v/>
      </c>
      <c r="Y27" s="51" t="str">
        <f t="shared" si="35"/>
        <v/>
      </c>
      <c r="Z27" s="51" t="str">
        <f t="shared" si="35"/>
        <v/>
      </c>
      <c r="AA27" s="44"/>
      <c r="AB27" s="44"/>
    </row>
    <row r="28" spans="2:28" ht="24" customHeight="1">
      <c r="B28" s="36"/>
      <c r="C28" s="45"/>
      <c r="D28" s="46" t="str">
        <f>UPPER(TEXT(J30,"mmmm"))</f>
        <v>OCTOBER</v>
      </c>
      <c r="E28" s="47"/>
      <c r="F28" s="47"/>
      <c r="G28" s="47"/>
      <c r="H28" s="47"/>
      <c r="I28" s="47"/>
      <c r="J28" s="48" t="str">
        <f>TEXT(DATE($D$3,MONTH(J30)+1,1)-DATE($D$3,MONTH(J30),1)+MAX(MIN(-8,(27-DATE($D$3,MONTH(J30)+1,1)+DATE($D$3,MONTH(J30),1)-WEEKDAY(DATE($D$3,MONTH(J30),1)))),-10)-(WEEKDAY(DATE($D$3,MONTH(J30),1))&lt;2)*(DATE($D$3,MONTH(J30)+1,1)-DATE($D$3,MONTH(J30),1)&gt;28)-SUMPRODUCT((Holidays&gt;=DATE($D$3,MONTH(J30),1))*(Holidays&lt;DATE($D$3,MONTH(J30)+1,1))),"  (#)")</f>
        <v xml:space="preserve">  (23)</v>
      </c>
      <c r="K28" s="49"/>
      <c r="L28" s="46" t="str">
        <f>UPPER(TEXT(R30,"mmmm"))</f>
        <v>NOVEMBER</v>
      </c>
      <c r="M28" s="47"/>
      <c r="N28" s="47"/>
      <c r="O28" s="47"/>
      <c r="P28" s="47"/>
      <c r="Q28" s="47"/>
      <c r="R28" s="48" t="str">
        <f>TEXT(DATE($D$3,MONTH(R30)+1,1)-DATE($D$3,MONTH(R30),1)+MAX(MIN(-8,(27-DATE($D$3,MONTH(R30)+1,1)+DATE($D$3,MONTH(R30),1)-WEEKDAY(DATE($D$3,MONTH(R30),1)))),-10)-(WEEKDAY(DATE($D$3,MONTH(R30),1))&lt;2)*(DATE($D$3,MONTH(R30)+1,1)-DATE($D$3,MONTH(R30),1)&gt;28)-SUMPRODUCT((Holidays&gt;=DATE($D$3,MONTH(R30),1))*(Holidays&lt;DATE($D$3,MONTH(R30)+1,1))),"  (#)")</f>
        <v xml:space="preserve">  (18)</v>
      </c>
      <c r="S28" s="49"/>
      <c r="T28" s="46" t="str">
        <f>UPPER(TEXT(Z30,"mmmm"))</f>
        <v>DECEMBER</v>
      </c>
      <c r="U28" s="47"/>
      <c r="V28" s="47"/>
      <c r="W28" s="47"/>
      <c r="X28" s="47"/>
      <c r="Y28" s="47"/>
      <c r="Z28" s="48" t="str">
        <f>TEXT(DATE($D$3,MONTH(Z30)+1,1)-DATE($D$3,MONTH(Z30),1)+MAX(MIN(-8,(27-DATE($D$3,MONTH(Z30)+1,1)+DATE($D$3,MONTH(Z30),1)-WEEKDAY(DATE($D$3,MONTH(Z30),1)))),-10)-(WEEKDAY(DATE($D$3,MONTH(Z30),1))&lt;2)*(DATE($D$3,MONTH(Z30)+1,1)-DATE($D$3,MONTH(Z30),1)&gt;28)-SUMPRODUCT((Holidays&gt;=DATE($D$3,MONTH(Z30),1))*(Holidays&lt;DATE($D$3,MONTH(Z30)+1,1))),"  (#)")</f>
        <v xml:space="preserve">  (15)</v>
      </c>
      <c r="AA28" s="44"/>
      <c r="AB28" s="44"/>
    </row>
    <row r="29" spans="2:28" ht="15">
      <c r="B29" s="36"/>
      <c r="C29" s="45"/>
      <c r="D29" s="50" t="str">
        <f t="shared" ref="D29:J29" si="36">T21</f>
        <v>S</v>
      </c>
      <c r="E29" s="50" t="str">
        <f t="shared" si="36"/>
        <v>M</v>
      </c>
      <c r="F29" s="50" t="str">
        <f t="shared" si="36"/>
        <v>T</v>
      </c>
      <c r="G29" s="50" t="str">
        <f t="shared" si="36"/>
        <v>W</v>
      </c>
      <c r="H29" s="50" t="str">
        <f t="shared" si="36"/>
        <v>T</v>
      </c>
      <c r="I29" s="50" t="str">
        <f t="shared" si="36"/>
        <v>F</v>
      </c>
      <c r="J29" s="50" t="str">
        <f t="shared" si="36"/>
        <v>S</v>
      </c>
      <c r="K29" s="49"/>
      <c r="L29" s="50" t="str">
        <f t="shared" ref="L29:R29" si="37">D29</f>
        <v>S</v>
      </c>
      <c r="M29" s="50" t="str">
        <f t="shared" si="37"/>
        <v>M</v>
      </c>
      <c r="N29" s="50" t="str">
        <f t="shared" si="37"/>
        <v>T</v>
      </c>
      <c r="O29" s="50" t="str">
        <f t="shared" si="37"/>
        <v>W</v>
      </c>
      <c r="P29" s="50" t="str">
        <f t="shared" si="37"/>
        <v>T</v>
      </c>
      <c r="Q29" s="50" t="str">
        <f t="shared" si="37"/>
        <v>F</v>
      </c>
      <c r="R29" s="50" t="str">
        <f t="shared" si="37"/>
        <v>S</v>
      </c>
      <c r="S29" s="49"/>
      <c r="T29" s="50" t="str">
        <f t="shared" ref="T29:Z29" si="38">L29</f>
        <v>S</v>
      </c>
      <c r="U29" s="50" t="str">
        <f t="shared" si="38"/>
        <v>M</v>
      </c>
      <c r="V29" s="50" t="str">
        <f t="shared" si="38"/>
        <v>T</v>
      </c>
      <c r="W29" s="50" t="str">
        <f t="shared" si="38"/>
        <v>W</v>
      </c>
      <c r="X29" s="50" t="str">
        <f t="shared" si="38"/>
        <v>T</v>
      </c>
      <c r="Y29" s="50" t="str">
        <f t="shared" si="38"/>
        <v>F</v>
      </c>
      <c r="Z29" s="50" t="str">
        <f t="shared" si="38"/>
        <v>S</v>
      </c>
      <c r="AA29" s="44"/>
      <c r="AB29" s="44"/>
    </row>
    <row r="30" spans="2:28" ht="15">
      <c r="B30" s="36"/>
      <c r="C30" s="45"/>
      <c r="D30" s="51" t="str">
        <f t="shared" ref="D30:I30" si="39">IF(ISNUMBER(E30),IF(DAY(E30-1)&gt;DAY(E30),"",E30-1),"")</f>
        <v/>
      </c>
      <c r="E30" s="51">
        <f t="shared" si="39"/>
        <v>43374</v>
      </c>
      <c r="F30" s="51">
        <f t="shared" si="39"/>
        <v>43375</v>
      </c>
      <c r="G30" s="51">
        <f t="shared" si="39"/>
        <v>43376</v>
      </c>
      <c r="H30" s="51">
        <f t="shared" si="39"/>
        <v>43377</v>
      </c>
      <c r="I30" s="51">
        <f t="shared" si="39"/>
        <v>43378</v>
      </c>
      <c r="J30" s="51">
        <f>DATE(YEAR(Z22),MONTH(Z22)+1,8)-MOD((WEEKDAY(DATE(YEAR(Z22),MONTH(Z22)+1,8))-WEEKDAY(T23)),7)-1</f>
        <v>43379</v>
      </c>
      <c r="K30" s="49"/>
      <c r="L30" s="51" t="str">
        <f t="shared" ref="L30:Q30" si="40">IF(ISNUMBER(M30),IF(DAY(M30-1)&gt;DAY(M30),"",M30-1),"")</f>
        <v/>
      </c>
      <c r="M30" s="51" t="str">
        <f t="shared" si="40"/>
        <v/>
      </c>
      <c r="N30" s="51" t="str">
        <f t="shared" si="40"/>
        <v/>
      </c>
      <c r="O30" s="51" t="str">
        <f t="shared" si="40"/>
        <v/>
      </c>
      <c r="P30" s="51">
        <f t="shared" si="40"/>
        <v>43405</v>
      </c>
      <c r="Q30" s="51">
        <f t="shared" si="40"/>
        <v>43406</v>
      </c>
      <c r="R30" s="51">
        <f>DATE(YEAR(J30),MONTH(J30)+1,8)-MOD((WEEKDAY(DATE(YEAR(J30),MONTH(J30)+1,8))-WEEKDAY(D31)),7)-1</f>
        <v>43407</v>
      </c>
      <c r="S30" s="49"/>
      <c r="T30" s="51" t="str">
        <f t="shared" ref="T30:Y30" si="41">IF(ISNUMBER(U30),IF(DAY(U30-1)&gt;DAY(U30),"",U30-1),"")</f>
        <v/>
      </c>
      <c r="U30" s="51" t="str">
        <f t="shared" si="41"/>
        <v/>
      </c>
      <c r="V30" s="51" t="str">
        <f t="shared" si="41"/>
        <v/>
      </c>
      <c r="W30" s="51" t="str">
        <f t="shared" si="41"/>
        <v/>
      </c>
      <c r="X30" s="51" t="str">
        <f t="shared" si="41"/>
        <v/>
      </c>
      <c r="Y30" s="51" t="str">
        <f t="shared" si="41"/>
        <v/>
      </c>
      <c r="Z30" s="51">
        <f>DATE(YEAR(R30),MONTH(R30)+1,8)-MOD((WEEKDAY(DATE(YEAR(R30),MONTH(R30)+1,8))-WEEKDAY(L31)),7)-1</f>
        <v>43435</v>
      </c>
      <c r="AA30" s="44"/>
      <c r="AB30" s="44"/>
    </row>
    <row r="31" spans="2:28" ht="15">
      <c r="B31" s="36"/>
      <c r="C31" s="45"/>
      <c r="D31" s="51">
        <f>J30+1</f>
        <v>43380</v>
      </c>
      <c r="E31" s="51">
        <f t="shared" ref="E31:J33" si="42">D31+1</f>
        <v>43381</v>
      </c>
      <c r="F31" s="51">
        <f t="shared" si="42"/>
        <v>43382</v>
      </c>
      <c r="G31" s="51">
        <f t="shared" si="42"/>
        <v>43383</v>
      </c>
      <c r="H31" s="51">
        <f t="shared" si="42"/>
        <v>43384</v>
      </c>
      <c r="I31" s="51">
        <f t="shared" si="42"/>
        <v>43385</v>
      </c>
      <c r="J31" s="51">
        <f t="shared" si="42"/>
        <v>43386</v>
      </c>
      <c r="K31" s="49"/>
      <c r="L31" s="51">
        <f>R30+1</f>
        <v>43408</v>
      </c>
      <c r="M31" s="51">
        <f t="shared" ref="M31:R33" si="43">L31+1</f>
        <v>43409</v>
      </c>
      <c r="N31" s="51">
        <f t="shared" si="43"/>
        <v>43410</v>
      </c>
      <c r="O31" s="51">
        <f t="shared" si="43"/>
        <v>43411</v>
      </c>
      <c r="P31" s="51">
        <f t="shared" si="43"/>
        <v>43412</v>
      </c>
      <c r="Q31" s="51">
        <f t="shared" si="43"/>
        <v>43413</v>
      </c>
      <c r="R31" s="51">
        <f t="shared" si="43"/>
        <v>43414</v>
      </c>
      <c r="S31" s="49"/>
      <c r="T31" s="51">
        <f>Z30+1</f>
        <v>43436</v>
      </c>
      <c r="U31" s="51">
        <f t="shared" ref="U31:Z33" si="44">T31+1</f>
        <v>43437</v>
      </c>
      <c r="V31" s="51">
        <f t="shared" si="44"/>
        <v>43438</v>
      </c>
      <c r="W31" s="51">
        <f t="shared" si="44"/>
        <v>43439</v>
      </c>
      <c r="X31" s="51">
        <f t="shared" si="44"/>
        <v>43440</v>
      </c>
      <c r="Y31" s="51">
        <f t="shared" si="44"/>
        <v>43441</v>
      </c>
      <c r="Z31" s="51">
        <f t="shared" si="44"/>
        <v>43442</v>
      </c>
      <c r="AA31" s="44"/>
      <c r="AB31" s="44"/>
    </row>
    <row r="32" spans="2:28" ht="15">
      <c r="B32" s="36"/>
      <c r="C32" s="45"/>
      <c r="D32" s="51">
        <f>J31+1</f>
        <v>43387</v>
      </c>
      <c r="E32" s="51">
        <f t="shared" si="42"/>
        <v>43388</v>
      </c>
      <c r="F32" s="51">
        <f t="shared" si="42"/>
        <v>43389</v>
      </c>
      <c r="G32" s="51">
        <f t="shared" si="42"/>
        <v>43390</v>
      </c>
      <c r="H32" s="51">
        <f t="shared" si="42"/>
        <v>43391</v>
      </c>
      <c r="I32" s="51">
        <f t="shared" si="42"/>
        <v>43392</v>
      </c>
      <c r="J32" s="51">
        <f t="shared" si="42"/>
        <v>43393</v>
      </c>
      <c r="K32" s="49"/>
      <c r="L32" s="51">
        <f>R31+1</f>
        <v>43415</v>
      </c>
      <c r="M32" s="51">
        <f t="shared" si="43"/>
        <v>43416</v>
      </c>
      <c r="N32" s="51">
        <f t="shared" si="43"/>
        <v>43417</v>
      </c>
      <c r="O32" s="51">
        <f t="shared" si="43"/>
        <v>43418</v>
      </c>
      <c r="P32" s="51">
        <f t="shared" si="43"/>
        <v>43419</v>
      </c>
      <c r="Q32" s="51">
        <f t="shared" si="43"/>
        <v>43420</v>
      </c>
      <c r="R32" s="51">
        <f t="shared" si="43"/>
        <v>43421</v>
      </c>
      <c r="S32" s="49"/>
      <c r="T32" s="51">
        <f>Z31+1</f>
        <v>43443</v>
      </c>
      <c r="U32" s="51">
        <f t="shared" si="44"/>
        <v>43444</v>
      </c>
      <c r="V32" s="51">
        <f t="shared" si="44"/>
        <v>43445</v>
      </c>
      <c r="W32" s="51">
        <f t="shared" si="44"/>
        <v>43446</v>
      </c>
      <c r="X32" s="51">
        <f t="shared" si="44"/>
        <v>43447</v>
      </c>
      <c r="Y32" s="51">
        <f t="shared" si="44"/>
        <v>43448</v>
      </c>
      <c r="Z32" s="51">
        <f t="shared" si="44"/>
        <v>43449</v>
      </c>
      <c r="AA32" s="44"/>
      <c r="AB32" s="44"/>
    </row>
    <row r="33" spans="2:28" ht="15">
      <c r="B33" s="36"/>
      <c r="C33" s="45"/>
      <c r="D33" s="51">
        <f>J32+1</f>
        <v>43394</v>
      </c>
      <c r="E33" s="51">
        <f t="shared" si="42"/>
        <v>43395</v>
      </c>
      <c r="F33" s="51">
        <f t="shared" si="42"/>
        <v>43396</v>
      </c>
      <c r="G33" s="51">
        <f t="shared" si="42"/>
        <v>43397</v>
      </c>
      <c r="H33" s="51">
        <f t="shared" si="42"/>
        <v>43398</v>
      </c>
      <c r="I33" s="51">
        <f t="shared" si="42"/>
        <v>43399</v>
      </c>
      <c r="J33" s="51">
        <f t="shared" si="42"/>
        <v>43400</v>
      </c>
      <c r="K33" s="49"/>
      <c r="L33" s="51">
        <f>R32+1</f>
        <v>43422</v>
      </c>
      <c r="M33" s="51">
        <f t="shared" si="43"/>
        <v>43423</v>
      </c>
      <c r="N33" s="51">
        <f t="shared" si="43"/>
        <v>43424</v>
      </c>
      <c r="O33" s="51">
        <f t="shared" si="43"/>
        <v>43425</v>
      </c>
      <c r="P33" s="51">
        <f t="shared" si="43"/>
        <v>43426</v>
      </c>
      <c r="Q33" s="51">
        <f t="shared" si="43"/>
        <v>43427</v>
      </c>
      <c r="R33" s="51">
        <f t="shared" si="43"/>
        <v>43428</v>
      </c>
      <c r="S33" s="49"/>
      <c r="T33" s="51">
        <f>Z32+1</f>
        <v>43450</v>
      </c>
      <c r="U33" s="51">
        <f t="shared" si="44"/>
        <v>43451</v>
      </c>
      <c r="V33" s="51">
        <f t="shared" si="44"/>
        <v>43452</v>
      </c>
      <c r="W33" s="51">
        <f t="shared" si="44"/>
        <v>43453</v>
      </c>
      <c r="X33" s="51">
        <f t="shared" si="44"/>
        <v>43454</v>
      </c>
      <c r="Y33" s="51">
        <f t="shared" si="44"/>
        <v>43455</v>
      </c>
      <c r="Z33" s="51">
        <f t="shared" si="44"/>
        <v>43456</v>
      </c>
      <c r="AA33" s="44"/>
      <c r="AB33" s="44"/>
    </row>
    <row r="34" spans="2:28" ht="15">
      <c r="B34" s="36"/>
      <c r="C34" s="45"/>
      <c r="D34" s="51">
        <f>IF(ISNUMBER(J33),IF(MONTH(J33+1)=MONTH(J33),J33+1,""),"")</f>
        <v>43401</v>
      </c>
      <c r="E34" s="51">
        <f t="shared" ref="E34:J35" si="45">IF(ISNUMBER(D34),IF(MONTH(D34+1)=MONTH(D34),D34+1,""),"")</f>
        <v>43402</v>
      </c>
      <c r="F34" s="51">
        <f t="shared" si="45"/>
        <v>43403</v>
      </c>
      <c r="G34" s="51">
        <f t="shared" si="45"/>
        <v>43404</v>
      </c>
      <c r="H34" s="51" t="str">
        <f t="shared" si="45"/>
        <v/>
      </c>
      <c r="I34" s="51" t="str">
        <f t="shared" si="45"/>
        <v/>
      </c>
      <c r="J34" s="51" t="str">
        <f t="shared" si="45"/>
        <v/>
      </c>
      <c r="K34" s="49"/>
      <c r="L34" s="51">
        <f>IF(ISNUMBER(R33),IF(MONTH(R33+1)=MONTH(R33),R33+1,""),"")</f>
        <v>43429</v>
      </c>
      <c r="M34" s="51">
        <f t="shared" ref="M34:R35" si="46">IF(ISNUMBER(L34),IF(MONTH(L34+1)=MONTH(L34),L34+1,""),"")</f>
        <v>43430</v>
      </c>
      <c r="N34" s="51">
        <f t="shared" si="46"/>
        <v>43431</v>
      </c>
      <c r="O34" s="51">
        <f t="shared" si="46"/>
        <v>43432</v>
      </c>
      <c r="P34" s="51">
        <f t="shared" si="46"/>
        <v>43433</v>
      </c>
      <c r="Q34" s="51">
        <f t="shared" si="46"/>
        <v>43434</v>
      </c>
      <c r="R34" s="51" t="str">
        <f t="shared" si="46"/>
        <v/>
      </c>
      <c r="S34" s="49"/>
      <c r="T34" s="51">
        <f>IF(ISNUMBER(Z33),IF(MONTH(Z33+1)=MONTH(Z33),Z33+1,""),"")</f>
        <v>43457</v>
      </c>
      <c r="U34" s="51">
        <f t="shared" ref="U34:Z35" si="47">IF(ISNUMBER(T34),IF(MONTH(T34+1)=MONTH(T34),T34+1,""),"")</f>
        <v>43458</v>
      </c>
      <c r="V34" s="51">
        <f t="shared" si="47"/>
        <v>43459</v>
      </c>
      <c r="W34" s="51">
        <f t="shared" si="47"/>
        <v>43460</v>
      </c>
      <c r="X34" s="51">
        <f t="shared" si="47"/>
        <v>43461</v>
      </c>
      <c r="Y34" s="51">
        <f t="shared" si="47"/>
        <v>43462</v>
      </c>
      <c r="Z34" s="51">
        <f t="shared" si="47"/>
        <v>43463</v>
      </c>
      <c r="AA34" s="44"/>
      <c r="AB34" s="44"/>
    </row>
    <row r="35" spans="2:28" ht="15">
      <c r="B35" s="36"/>
      <c r="C35" s="45"/>
      <c r="D35" s="51" t="str">
        <f>IF(ISNUMBER(J34),IF(MONTH(J34+1)=MONTH(J34),J34+1,""),"")</f>
        <v/>
      </c>
      <c r="E35" s="51" t="str">
        <f t="shared" si="45"/>
        <v/>
      </c>
      <c r="F35" s="51" t="str">
        <f t="shared" si="45"/>
        <v/>
      </c>
      <c r="G35" s="51" t="str">
        <f t="shared" si="45"/>
        <v/>
      </c>
      <c r="H35" s="51" t="str">
        <f t="shared" si="45"/>
        <v/>
      </c>
      <c r="I35" s="51" t="str">
        <f t="shared" si="45"/>
        <v/>
      </c>
      <c r="J35" s="51" t="str">
        <f t="shared" si="45"/>
        <v/>
      </c>
      <c r="K35" s="49"/>
      <c r="L35" s="51" t="str">
        <f>IF(ISNUMBER(R34),IF(MONTH(R34+1)=MONTH(R34),R34+1,""),"")</f>
        <v/>
      </c>
      <c r="M35" s="51" t="str">
        <f t="shared" si="46"/>
        <v/>
      </c>
      <c r="N35" s="51" t="str">
        <f t="shared" si="46"/>
        <v/>
      </c>
      <c r="O35" s="51" t="str">
        <f t="shared" si="46"/>
        <v/>
      </c>
      <c r="P35" s="51" t="str">
        <f t="shared" si="46"/>
        <v/>
      </c>
      <c r="Q35" s="51" t="str">
        <f t="shared" si="46"/>
        <v/>
      </c>
      <c r="R35" s="51" t="str">
        <f t="shared" si="46"/>
        <v/>
      </c>
      <c r="S35" s="49"/>
      <c r="T35" s="51">
        <f>IF(ISNUMBER(Z34),IF(MONTH(Z34+1)=MONTH(Z34),Z34+1,""),"")</f>
        <v>43464</v>
      </c>
      <c r="U35" s="51">
        <f t="shared" si="47"/>
        <v>43465</v>
      </c>
      <c r="V35" s="51" t="str">
        <f t="shared" si="47"/>
        <v/>
      </c>
      <c r="W35" s="51" t="str">
        <f t="shared" si="47"/>
        <v/>
      </c>
      <c r="X35" s="51" t="str">
        <f t="shared" si="47"/>
        <v/>
      </c>
      <c r="Y35" s="51" t="str">
        <f t="shared" si="47"/>
        <v/>
      </c>
      <c r="Z35" s="51" t="str">
        <f t="shared" si="47"/>
        <v/>
      </c>
      <c r="AA35" s="44"/>
      <c r="AB35" s="44"/>
    </row>
    <row r="36" spans="2:28" ht="16" thickBot="1">
      <c r="B36" s="36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4"/>
      <c r="AB36" s="44"/>
    </row>
    <row r="37" spans="2:28" ht="3" customHeight="1" thickBot="1">
      <c r="B37" s="55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4"/>
    </row>
    <row r="38" spans="2:28">
      <c r="C38" s="56" t="str">
        <f>IF(V34&gt;=NegotiationDay,"  Note: Holidays beyond "&amp;TEXT(NegotiationDay,"dd-mmm-yyyy")&amp;" have not been finalized.","")</f>
        <v/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/>
      <c r="AA38" s="58"/>
      <c r="AB38" s="58" t="e">
        <f>#REF!</f>
        <v>#REF!</v>
      </c>
    </row>
  </sheetData>
  <sheetProtection sheet="1"/>
  <conditionalFormatting sqref="C38:AB38">
    <cfRule type="expression" dxfId="55" priority="1" stopIfTrue="1">
      <formula>IF(NegotiationDay&lt;=V34,TRUE,FALSE)</formula>
    </cfRule>
  </conditionalFormatting>
  <conditionalFormatting sqref="D6:J9 L6:R9 T6:Z9 D14:J17 L14:R17 T14:Z17 D22:J25 L22:R25 T22:Z25 D30:J33 L30:R33 T30:Z33">
    <cfRule type="expression" dxfId="54" priority="2" stopIfTrue="1">
      <formula>IF(ISNA(VLOOKUP(D6,Holidays,1,FALSE)),FALSE,HolidayDisplay)</formula>
    </cfRule>
    <cfRule type="expression" dxfId="53" priority="3" stopIfTrue="1">
      <formula>(WEEKDAY(D6)=1)</formula>
    </cfRule>
  </conditionalFormatting>
  <conditionalFormatting sqref="D10:D11 L10:L11 T10:T11 D18:D19 L18:L19 T18:T19 D26:D27 L26:L27 T26:T27 D34:D35 L34:L35 T34:T35">
    <cfRule type="expression" dxfId="52" priority="4" stopIfTrue="1">
      <formula>NOT(ISNUMBER(D10))</formula>
    </cfRule>
    <cfRule type="expression" dxfId="51" priority="5" stopIfTrue="1">
      <formula>IF(ISNA(VLOOKUP(D10,Holidays,1,FALSE)),FALSE,HolidayDisplay)</formula>
    </cfRule>
    <cfRule type="expression" dxfId="50" priority="6" stopIfTrue="1">
      <formula>(WEEKDAY(D10)=1)</formula>
    </cfRule>
  </conditionalFormatting>
  <conditionalFormatting sqref="E10:E11 M10:M11 U10:U11 E18:E19 M18:M19 U18:U19 E26:E27 M26:M27 U26:U27 E34:E35 M34:M35 U34:U35">
    <cfRule type="expression" dxfId="49" priority="7" stopIfTrue="1">
      <formula>NOT(ISNUMBER(D10))</formula>
    </cfRule>
    <cfRule type="expression" dxfId="48" priority="8" stopIfTrue="1">
      <formula>IF(ISNA(VLOOKUP(E10,Holidays,1,FALSE)),FALSE,HolidayDisplay)</formula>
    </cfRule>
    <cfRule type="expression" dxfId="47" priority="9" stopIfTrue="1">
      <formula>(WEEKDAY(E10)=1)</formula>
    </cfRule>
  </conditionalFormatting>
  <conditionalFormatting sqref="F10:F11 N10:N11 V10:V11 F18:F19 N18:N19 V18:V19 F26:F27 N26:N27 V26:V27 F34:F35 N34:N35 V34:V35">
    <cfRule type="expression" dxfId="46" priority="10" stopIfTrue="1">
      <formula>NOT(ISNUMBER(D10))</formula>
    </cfRule>
    <cfRule type="expression" dxfId="45" priority="11" stopIfTrue="1">
      <formula>IF(ISNA(VLOOKUP(F10,Holidays,1,FALSE)),FALSE,HolidayDisplay)</formula>
    </cfRule>
    <cfRule type="expression" dxfId="44" priority="12" stopIfTrue="1">
      <formula>(WEEKDAY(F10)=1)</formula>
    </cfRule>
  </conditionalFormatting>
  <conditionalFormatting sqref="G10:G11 O10:O11 W10:W11 G18:G19 O18:O19 W18:W19 G26:G27 O26:O27 W26:W27 G34:G35 O34:O35 W34:W35">
    <cfRule type="expression" dxfId="43" priority="13" stopIfTrue="1">
      <formula>NOT(ISNUMBER(D10))</formula>
    </cfRule>
    <cfRule type="expression" dxfId="42" priority="14" stopIfTrue="1">
      <formula>IF(ISNA(VLOOKUP(G10,Holidays,1,FALSE)),FALSE,HolidayDisplay)</formula>
    </cfRule>
    <cfRule type="expression" dxfId="41" priority="15" stopIfTrue="1">
      <formula>(WEEKDAY(G10)=1)</formula>
    </cfRule>
  </conditionalFormatting>
  <conditionalFormatting sqref="H10:H11 P10:P11 X10:X11 H18:H19 P18:P19 X18:X19 H26:H27 P26:P27 X26:X27 H34:H35 P34:P35 X34:X35">
    <cfRule type="expression" dxfId="40" priority="16" stopIfTrue="1">
      <formula>NOT(ISNUMBER(D10))</formula>
    </cfRule>
    <cfRule type="expression" dxfId="39" priority="17" stopIfTrue="1">
      <formula>IF(ISNA(VLOOKUP(H10,Holidays,1,FALSE)),FALSE,HolidayDisplay)</formula>
    </cfRule>
    <cfRule type="expression" dxfId="38" priority="18" stopIfTrue="1">
      <formula>(WEEKDAY(H10)=1)</formula>
    </cfRule>
  </conditionalFormatting>
  <conditionalFormatting sqref="I10:I11 Q10:Q11 Y10:Y11 I18:I19 Q18:Q19 Y18:Y19 I26:I27 Q26:Q27 Y26:Y27 I34:I35 Q34:Q35 Y34:Y35">
    <cfRule type="expression" dxfId="37" priority="19" stopIfTrue="1">
      <formula>NOT(ISNUMBER(D10))</formula>
    </cfRule>
    <cfRule type="expression" dxfId="36" priority="20" stopIfTrue="1">
      <formula>IF(ISNA(VLOOKUP(I10,Holidays,1,FALSE)),FALSE,HolidayDisplay)</formula>
    </cfRule>
    <cfRule type="expression" dxfId="35" priority="21" stopIfTrue="1">
      <formula>(WEEKDAY(I10)=1)</formula>
    </cfRule>
  </conditionalFormatting>
  <conditionalFormatting sqref="J10:J11 R10:R11 Z10:Z11 J18:J19 R18:R19 Z18:Z19 J26:J27 R26:R27 Z26:Z27 J34:J35 R34:R35 Z34:Z35">
    <cfRule type="expression" dxfId="34" priority="22" stopIfTrue="1">
      <formula>NOT(ISNUMBER(D10))</formula>
    </cfRule>
    <cfRule type="expression" dxfId="33" priority="23" stopIfTrue="1">
      <formula>IF(ISNA(VLOOKUP(J10,Holidays,1,FALSE)),FALSE,HolidayDisplay)</formula>
    </cfRule>
    <cfRule type="expression" dxfId="32" priority="24" stopIfTrue="1">
      <formula>(WEEKDAY(J10)=1)</formula>
    </cfRule>
  </conditionalFormatting>
  <printOptions horizontalCentered="1" verticalCentered="1"/>
  <pageMargins left="0.2" right="0.2" top="0.25" bottom="0.25" header="0" footer="0"/>
  <pageSetup scale="113" orientation="portrait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>
    <tabColor rgb="FF00B0F0"/>
  </sheetPr>
  <dimension ref="B1:AJ30"/>
  <sheetViews>
    <sheetView showGridLines="0" topLeftCell="B1" zoomScale="106" zoomScaleNormal="106" zoomScalePageLayoutView="106" workbookViewId="0">
      <selection activeCell="D3" sqref="D3"/>
    </sheetView>
  </sheetViews>
  <sheetFormatPr baseColWidth="10" defaultColWidth="8.83203125" defaultRowHeight="12" x14ac:dyDescent="0"/>
  <cols>
    <col min="1" max="1" width="1.5" customWidth="1"/>
    <col min="2" max="2" width="0.5" customWidth="1"/>
    <col min="3" max="3" width="1.5" customWidth="1"/>
    <col min="4" max="10" width="4" bestFit="1" customWidth="1"/>
    <col min="11" max="11" width="1.5" customWidth="1"/>
    <col min="12" max="18" width="4" bestFit="1" customWidth="1"/>
    <col min="19" max="19" width="1.5" customWidth="1"/>
    <col min="20" max="26" width="4" bestFit="1" customWidth="1"/>
    <col min="27" max="27" width="1.5" customWidth="1"/>
    <col min="28" max="34" width="4" bestFit="1" customWidth="1"/>
    <col min="35" max="35" width="1.5" customWidth="1"/>
    <col min="36" max="36" width="0.5" customWidth="1"/>
    <col min="37" max="37" width="1.5" customWidth="1"/>
  </cols>
  <sheetData>
    <row r="1" spans="2:36" ht="13" thickBot="1"/>
    <row r="2" spans="2:36" ht="3" customHeight="1" thickBot="1"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1"/>
    </row>
    <row r="3" spans="2:36" ht="24" customHeight="1" thickBot="1">
      <c r="B3" s="36"/>
      <c r="C3" s="37"/>
      <c r="D3" s="38">
        <f>CalendarYear</f>
        <v>2018</v>
      </c>
      <c r="E3" s="39"/>
      <c r="F3" s="39"/>
      <c r="G3" s="39"/>
      <c r="H3" s="39"/>
      <c r="I3" s="39"/>
      <c r="J3" s="39"/>
      <c r="K3" s="40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0"/>
      <c r="AB3" s="42"/>
      <c r="AC3" s="42"/>
      <c r="AD3" s="42"/>
      <c r="AE3" s="42"/>
      <c r="AF3" s="42"/>
      <c r="AG3" s="42"/>
      <c r="AH3" s="42"/>
      <c r="AI3" s="43"/>
      <c r="AJ3" s="44"/>
    </row>
    <row r="4" spans="2:36" ht="24" customHeight="1">
      <c r="B4" s="36"/>
      <c r="C4" s="45"/>
      <c r="D4" s="46" t="str">
        <f>UPPER(TEXT(J6,"mmmm"))</f>
        <v>JANUARY</v>
      </c>
      <c r="E4" s="47"/>
      <c r="F4" s="47"/>
      <c r="G4" s="47"/>
      <c r="H4" s="47"/>
      <c r="I4" s="47"/>
      <c r="J4" s="48" t="str">
        <f>TEXT(DATE($D$3,MONTH(J6)+1,1)-DATE($D$3,MONTH(J6),1)+MAX(MIN(-8,(27-DATE($D$3,MONTH(J6)+1,1)+DATE($D$3,MONTH(J6),1)-WEEKDAY(DATE($D$3,MONTH(J6),1)))),-10)-(WEEKDAY(DATE($D$3,MONTH(J6),1))&lt;2)*(DATE($D$3,MONTH(J6)+1,1)-DATE($D$3,MONTH(J6),1)&gt;28)-SUMPRODUCT((Holidays&gt;=DATE($D$3,MONTH(J6),1))*(Holidays&lt;DATE($D$3,MONTH(J6)+1,1))),"  (#)")</f>
        <v xml:space="preserve">  (21)</v>
      </c>
      <c r="K4" s="49"/>
      <c r="L4" s="46" t="str">
        <f>UPPER(TEXT(R6,"mmmm"))</f>
        <v>FEBRUARY</v>
      </c>
      <c r="M4" s="47"/>
      <c r="N4" s="47"/>
      <c r="O4" s="47"/>
      <c r="P4" s="47"/>
      <c r="Q4" s="47"/>
      <c r="R4" s="48" t="str">
        <f>TEXT(DATE($D$3,MONTH(R6)+1,1)-DATE($D$3,MONTH(R6),1)+MAX(MIN(-8,(27-DATE($D$3,MONTH(R6)+1,1)+DATE($D$3,MONTH(R6),1)-WEEKDAY(DATE($D$3,MONTH(R6),1)))),-10)-(WEEKDAY(DATE($D$3,MONTH(R6),1))&lt;2)*(DATE($D$3,MONTH(R6)+1,1)-DATE($D$3,MONTH(R6),1)&gt;28)-SUMPRODUCT((Holidays&gt;=DATE($D$3,MONTH(R6),1))*(Holidays&lt;DATE($D$3,MONTH(R6)+1,1))),"  (#)")</f>
        <v xml:space="preserve">  (20)</v>
      </c>
      <c r="S4" s="48"/>
      <c r="T4" s="46" t="str">
        <f>UPPER(TEXT(Z6,"mmmm"))</f>
        <v>MARCH</v>
      </c>
      <c r="U4" s="47"/>
      <c r="V4" s="47"/>
      <c r="W4" s="47"/>
      <c r="X4" s="47"/>
      <c r="Y4" s="47"/>
      <c r="Z4" s="48" t="str">
        <f>TEXT(DATE($D$3,MONTH(Z6)+1,1)-DATE($D$3,MONTH(Z6),1)+MAX(MIN(-8,(27-DATE($D$3,MONTH(Z6)+1,1)+DATE($D$3,MONTH(Z6),1)-WEEKDAY(DATE($D$3,MONTH(Z6),1)))),-10)-(WEEKDAY(DATE($D$3,MONTH(Z6),1))&lt;2)*(DATE($D$3,MONTH(Z6)+1,1)-DATE($D$3,MONTH(Z6),1)&gt;28)-SUMPRODUCT((Holidays&gt;=DATE($D$3,MONTH(Z6),1))*(Holidays&lt;DATE($D$3,MONTH(Z6)+1,1))),"  (#)")</f>
        <v xml:space="preserve">  (21)</v>
      </c>
      <c r="AA4" s="49"/>
      <c r="AB4" s="46" t="str">
        <f>UPPER(TEXT(AH6,"mmmm"))</f>
        <v>APRIL</v>
      </c>
      <c r="AC4" s="47"/>
      <c r="AD4" s="47"/>
      <c r="AE4" s="47"/>
      <c r="AF4" s="47"/>
      <c r="AG4" s="47"/>
      <c r="AH4" s="48" t="str">
        <f>TEXT(DATE($D$3,MONTH(AH6)+1,1)-DATE($D$3,MONTH(AH6),1)+MAX(MIN(-8,(27-DATE($D$3,MONTH(AH6)+1,1)+DATE($D$3,MONTH(AH6),1)-WEEKDAY(DATE($D$3,MONTH(AH6),1)))),-10)-(WEEKDAY(DATE($D$3,MONTH(AH6),1))&lt;2)*(DATE($D$3,MONTH(AH6)+1,1)-DATE($D$3,MONTH(AH6),1)&gt;28)-SUMPRODUCT((Holidays&gt;=DATE($D$3,MONTH(AH6),1))*(Holidays&lt;DATE($D$3,MONTH(AH6)+1,1))),"  (#)")</f>
        <v xml:space="preserve">  (20)</v>
      </c>
      <c r="AI4" s="44"/>
      <c r="AJ4" s="44"/>
    </row>
    <row r="5" spans="2:36" ht="15">
      <c r="B5" s="36"/>
      <c r="C5" s="45"/>
      <c r="D5" s="50" t="str">
        <f t="shared" ref="D5:I5" si="0">LEFT(CHOOSE(WEEKDAY(D7),"Sun","Mon","Tue","Wed","Thu","Fri","Sat"),LEN(E5))</f>
        <v>S</v>
      </c>
      <c r="E5" s="50" t="str">
        <f t="shared" si="0"/>
        <v>M</v>
      </c>
      <c r="F5" s="50" t="str">
        <f t="shared" si="0"/>
        <v>T</v>
      </c>
      <c r="G5" s="50" t="str">
        <f t="shared" si="0"/>
        <v>W</v>
      </c>
      <c r="H5" s="50" t="str">
        <f t="shared" si="0"/>
        <v>T</v>
      </c>
      <c r="I5" s="50" t="str">
        <f t="shared" si="0"/>
        <v>F</v>
      </c>
      <c r="J5" s="50" t="str">
        <f>LEFT(CHOOSE(WEEKDAY(J7),"Sun","Mon","Tue","Wed","Thu","Fri","Sat"),1)</f>
        <v>S</v>
      </c>
      <c r="K5" s="49"/>
      <c r="L5" s="50" t="str">
        <f t="shared" ref="L5:R5" si="1">D5</f>
        <v>S</v>
      </c>
      <c r="M5" s="50" t="str">
        <f t="shared" si="1"/>
        <v>M</v>
      </c>
      <c r="N5" s="50" t="str">
        <f t="shared" si="1"/>
        <v>T</v>
      </c>
      <c r="O5" s="50" t="str">
        <f t="shared" si="1"/>
        <v>W</v>
      </c>
      <c r="P5" s="50" t="str">
        <f t="shared" si="1"/>
        <v>T</v>
      </c>
      <c r="Q5" s="50" t="str">
        <f t="shared" si="1"/>
        <v>F</v>
      </c>
      <c r="R5" s="50" t="str">
        <f t="shared" si="1"/>
        <v>S</v>
      </c>
      <c r="S5" s="59"/>
      <c r="T5" s="50" t="str">
        <f t="shared" ref="T5:Z5" si="2">L5</f>
        <v>S</v>
      </c>
      <c r="U5" s="50" t="str">
        <f t="shared" si="2"/>
        <v>M</v>
      </c>
      <c r="V5" s="50" t="str">
        <f t="shared" si="2"/>
        <v>T</v>
      </c>
      <c r="W5" s="50" t="str">
        <f t="shared" si="2"/>
        <v>W</v>
      </c>
      <c r="X5" s="50" t="str">
        <f t="shared" si="2"/>
        <v>T</v>
      </c>
      <c r="Y5" s="50" t="str">
        <f t="shared" si="2"/>
        <v>F</v>
      </c>
      <c r="Z5" s="50" t="str">
        <f t="shared" si="2"/>
        <v>S</v>
      </c>
      <c r="AA5" s="49"/>
      <c r="AB5" s="50" t="str">
        <f t="shared" ref="AB5:AH5" si="3">T5</f>
        <v>S</v>
      </c>
      <c r="AC5" s="50" t="str">
        <f t="shared" si="3"/>
        <v>M</v>
      </c>
      <c r="AD5" s="50" t="str">
        <f t="shared" si="3"/>
        <v>T</v>
      </c>
      <c r="AE5" s="50" t="str">
        <f t="shared" si="3"/>
        <v>W</v>
      </c>
      <c r="AF5" s="50" t="str">
        <f t="shared" si="3"/>
        <v>T</v>
      </c>
      <c r="AG5" s="50" t="str">
        <f t="shared" si="3"/>
        <v>F</v>
      </c>
      <c r="AH5" s="50" t="str">
        <f t="shared" si="3"/>
        <v>S</v>
      </c>
      <c r="AI5" s="44"/>
      <c r="AJ5" s="44"/>
    </row>
    <row r="6" spans="2:36" ht="15">
      <c r="B6" s="36"/>
      <c r="C6" s="45"/>
      <c r="D6" s="51" t="str">
        <f t="shared" ref="D6:I6" si="4">IF(ISNUMBER(E6),IF(DAY(E6-1)&gt;DAY(E6),"",E6-1),"")</f>
        <v/>
      </c>
      <c r="E6" s="51">
        <f t="shared" si="4"/>
        <v>43101</v>
      </c>
      <c r="F6" s="51">
        <f t="shared" si="4"/>
        <v>43102</v>
      </c>
      <c r="G6" s="51">
        <f t="shared" si="4"/>
        <v>43103</v>
      </c>
      <c r="H6" s="51">
        <f t="shared" si="4"/>
        <v>43104</v>
      </c>
      <c r="I6" s="51">
        <f t="shared" si="4"/>
        <v>43105</v>
      </c>
      <c r="J6" s="51">
        <f>DATE(D3,1,8)-MOD((WEEKDAY(DATE(D3,1,8))-1),7)-1</f>
        <v>43106</v>
      </c>
      <c r="K6" s="49"/>
      <c r="L6" s="51" t="str">
        <f t="shared" ref="L6:Q6" si="5">IF(ISNUMBER(M6),IF(DAY(M6-1)&gt;DAY(M6),"",M6-1),"")</f>
        <v/>
      </c>
      <c r="M6" s="51" t="str">
        <f t="shared" si="5"/>
        <v/>
      </c>
      <c r="N6" s="51" t="str">
        <f t="shared" si="5"/>
        <v/>
      </c>
      <c r="O6" s="51" t="str">
        <f t="shared" si="5"/>
        <v/>
      </c>
      <c r="P6" s="51">
        <f t="shared" si="5"/>
        <v>43132</v>
      </c>
      <c r="Q6" s="51">
        <f t="shared" si="5"/>
        <v>43133</v>
      </c>
      <c r="R6" s="51">
        <f>DATE(YEAR(J6),MONTH(J6)+1,8)-MOD((WEEKDAY(DATE(YEAR(J6),MONTH(J6)+1,8))-WEEKDAY(D7)),7)-1</f>
        <v>43134</v>
      </c>
      <c r="S6" s="60"/>
      <c r="T6" s="51" t="str">
        <f t="shared" ref="T6:Y6" si="6">IF(ISNUMBER(U6),IF(DAY(U6-1)&gt;DAY(U6),"",U6-1),"")</f>
        <v/>
      </c>
      <c r="U6" s="51" t="str">
        <f t="shared" si="6"/>
        <v/>
      </c>
      <c r="V6" s="51" t="str">
        <f t="shared" si="6"/>
        <v/>
      </c>
      <c r="W6" s="51" t="str">
        <f t="shared" si="6"/>
        <v/>
      </c>
      <c r="X6" s="51">
        <f t="shared" si="6"/>
        <v>43160</v>
      </c>
      <c r="Y6" s="51">
        <f t="shared" si="6"/>
        <v>43161</v>
      </c>
      <c r="Z6" s="51">
        <f>DATE(YEAR(R6),MONTH(R6)+1,8)-MOD((WEEKDAY(DATE(YEAR(R6),MONTH(R6)+1,8))-WEEKDAY(L7)),7)-1</f>
        <v>43162</v>
      </c>
      <c r="AA6" s="49"/>
      <c r="AB6" s="51">
        <f t="shared" ref="AB6:AG6" si="7">IF(ISNUMBER(AC6),IF(DAY(AC6-1)&gt;DAY(AC6),"",AC6-1),"")</f>
        <v>43191</v>
      </c>
      <c r="AC6" s="51">
        <f t="shared" si="7"/>
        <v>43192</v>
      </c>
      <c r="AD6" s="51">
        <f t="shared" si="7"/>
        <v>43193</v>
      </c>
      <c r="AE6" s="51">
        <f t="shared" si="7"/>
        <v>43194</v>
      </c>
      <c r="AF6" s="51">
        <f t="shared" si="7"/>
        <v>43195</v>
      </c>
      <c r="AG6" s="51">
        <f t="shared" si="7"/>
        <v>43196</v>
      </c>
      <c r="AH6" s="51">
        <f>DATE(YEAR(Z6),MONTH(Z6)+1,8)-MOD((WEEKDAY(DATE(YEAR(Z6),MONTH(Z6)+1,8))-WEEKDAY(T7)),7)-1</f>
        <v>43197</v>
      </c>
      <c r="AI6" s="44"/>
      <c r="AJ6" s="44"/>
    </row>
    <row r="7" spans="2:36" ht="15">
      <c r="B7" s="36"/>
      <c r="C7" s="45"/>
      <c r="D7" s="51">
        <f>J6+1</f>
        <v>43107</v>
      </c>
      <c r="E7" s="51">
        <f t="shared" ref="E7:J9" si="8">D7+1</f>
        <v>43108</v>
      </c>
      <c r="F7" s="51">
        <f t="shared" si="8"/>
        <v>43109</v>
      </c>
      <c r="G7" s="51">
        <f t="shared" si="8"/>
        <v>43110</v>
      </c>
      <c r="H7" s="51">
        <f t="shared" si="8"/>
        <v>43111</v>
      </c>
      <c r="I7" s="51">
        <f t="shared" si="8"/>
        <v>43112</v>
      </c>
      <c r="J7" s="51">
        <f t="shared" si="8"/>
        <v>43113</v>
      </c>
      <c r="K7" s="49"/>
      <c r="L7" s="51">
        <f>R6+1</f>
        <v>43135</v>
      </c>
      <c r="M7" s="51">
        <f t="shared" ref="M7:R9" si="9">L7+1</f>
        <v>43136</v>
      </c>
      <c r="N7" s="51">
        <f t="shared" si="9"/>
        <v>43137</v>
      </c>
      <c r="O7" s="51">
        <f t="shared" si="9"/>
        <v>43138</v>
      </c>
      <c r="P7" s="51">
        <f t="shared" si="9"/>
        <v>43139</v>
      </c>
      <c r="Q7" s="51">
        <f t="shared" si="9"/>
        <v>43140</v>
      </c>
      <c r="R7" s="51">
        <f t="shared" si="9"/>
        <v>43141</v>
      </c>
      <c r="S7" s="60"/>
      <c r="T7" s="51">
        <f>Z6+1</f>
        <v>43163</v>
      </c>
      <c r="U7" s="51">
        <f t="shared" ref="U7:Z9" si="10">T7+1</f>
        <v>43164</v>
      </c>
      <c r="V7" s="51">
        <f t="shared" si="10"/>
        <v>43165</v>
      </c>
      <c r="W7" s="51">
        <f t="shared" si="10"/>
        <v>43166</v>
      </c>
      <c r="X7" s="51">
        <f t="shared" si="10"/>
        <v>43167</v>
      </c>
      <c r="Y7" s="51">
        <f t="shared" si="10"/>
        <v>43168</v>
      </c>
      <c r="Z7" s="51">
        <f t="shared" si="10"/>
        <v>43169</v>
      </c>
      <c r="AA7" s="49"/>
      <c r="AB7" s="51">
        <f>AH6+1</f>
        <v>43198</v>
      </c>
      <c r="AC7" s="51">
        <f t="shared" ref="AC7:AH9" si="11">AB7+1</f>
        <v>43199</v>
      </c>
      <c r="AD7" s="51">
        <f t="shared" si="11"/>
        <v>43200</v>
      </c>
      <c r="AE7" s="51">
        <f t="shared" si="11"/>
        <v>43201</v>
      </c>
      <c r="AF7" s="51">
        <f t="shared" si="11"/>
        <v>43202</v>
      </c>
      <c r="AG7" s="51">
        <f t="shared" si="11"/>
        <v>43203</v>
      </c>
      <c r="AH7" s="51">
        <f t="shared" si="11"/>
        <v>43204</v>
      </c>
      <c r="AI7" s="44"/>
      <c r="AJ7" s="44"/>
    </row>
    <row r="8" spans="2:36" ht="15">
      <c r="B8" s="36"/>
      <c r="C8" s="45"/>
      <c r="D8" s="51">
        <f>J7+1</f>
        <v>43114</v>
      </c>
      <c r="E8" s="51">
        <f t="shared" si="8"/>
        <v>43115</v>
      </c>
      <c r="F8" s="51">
        <f t="shared" si="8"/>
        <v>43116</v>
      </c>
      <c r="G8" s="51">
        <f t="shared" si="8"/>
        <v>43117</v>
      </c>
      <c r="H8" s="51">
        <f t="shared" si="8"/>
        <v>43118</v>
      </c>
      <c r="I8" s="51">
        <f t="shared" si="8"/>
        <v>43119</v>
      </c>
      <c r="J8" s="51">
        <f t="shared" si="8"/>
        <v>43120</v>
      </c>
      <c r="K8" s="49"/>
      <c r="L8" s="51">
        <f>R7+1</f>
        <v>43142</v>
      </c>
      <c r="M8" s="51">
        <f t="shared" si="9"/>
        <v>43143</v>
      </c>
      <c r="N8" s="51">
        <f t="shared" si="9"/>
        <v>43144</v>
      </c>
      <c r="O8" s="51">
        <f t="shared" si="9"/>
        <v>43145</v>
      </c>
      <c r="P8" s="51">
        <f t="shared" si="9"/>
        <v>43146</v>
      </c>
      <c r="Q8" s="51">
        <f t="shared" si="9"/>
        <v>43147</v>
      </c>
      <c r="R8" s="51">
        <f t="shared" si="9"/>
        <v>43148</v>
      </c>
      <c r="S8" s="60"/>
      <c r="T8" s="51">
        <f>Z7+1</f>
        <v>43170</v>
      </c>
      <c r="U8" s="51">
        <f t="shared" si="10"/>
        <v>43171</v>
      </c>
      <c r="V8" s="51">
        <f t="shared" si="10"/>
        <v>43172</v>
      </c>
      <c r="W8" s="51">
        <f t="shared" si="10"/>
        <v>43173</v>
      </c>
      <c r="X8" s="51">
        <f t="shared" si="10"/>
        <v>43174</v>
      </c>
      <c r="Y8" s="51">
        <f t="shared" si="10"/>
        <v>43175</v>
      </c>
      <c r="Z8" s="51">
        <f t="shared" si="10"/>
        <v>43176</v>
      </c>
      <c r="AA8" s="49"/>
      <c r="AB8" s="51">
        <f>AH7+1</f>
        <v>43205</v>
      </c>
      <c r="AC8" s="51">
        <f t="shared" si="11"/>
        <v>43206</v>
      </c>
      <c r="AD8" s="51">
        <f t="shared" si="11"/>
        <v>43207</v>
      </c>
      <c r="AE8" s="51">
        <f t="shared" si="11"/>
        <v>43208</v>
      </c>
      <c r="AF8" s="51">
        <f t="shared" si="11"/>
        <v>43209</v>
      </c>
      <c r="AG8" s="51">
        <f t="shared" si="11"/>
        <v>43210</v>
      </c>
      <c r="AH8" s="51">
        <f t="shared" si="11"/>
        <v>43211</v>
      </c>
      <c r="AI8" s="44"/>
      <c r="AJ8" s="44"/>
    </row>
    <row r="9" spans="2:36" ht="15">
      <c r="B9" s="36"/>
      <c r="C9" s="45"/>
      <c r="D9" s="51">
        <f>J8+1</f>
        <v>43121</v>
      </c>
      <c r="E9" s="51">
        <f t="shared" si="8"/>
        <v>43122</v>
      </c>
      <c r="F9" s="51">
        <f t="shared" si="8"/>
        <v>43123</v>
      </c>
      <c r="G9" s="51">
        <f t="shared" si="8"/>
        <v>43124</v>
      </c>
      <c r="H9" s="51">
        <f t="shared" si="8"/>
        <v>43125</v>
      </c>
      <c r="I9" s="51">
        <f t="shared" si="8"/>
        <v>43126</v>
      </c>
      <c r="J9" s="51">
        <f t="shared" si="8"/>
        <v>43127</v>
      </c>
      <c r="K9" s="49"/>
      <c r="L9" s="51">
        <f>R8+1</f>
        <v>43149</v>
      </c>
      <c r="M9" s="51">
        <f t="shared" si="9"/>
        <v>43150</v>
      </c>
      <c r="N9" s="51">
        <f t="shared" si="9"/>
        <v>43151</v>
      </c>
      <c r="O9" s="51">
        <f t="shared" si="9"/>
        <v>43152</v>
      </c>
      <c r="P9" s="51">
        <f t="shared" si="9"/>
        <v>43153</v>
      </c>
      <c r="Q9" s="51">
        <f t="shared" si="9"/>
        <v>43154</v>
      </c>
      <c r="R9" s="51">
        <f t="shared" si="9"/>
        <v>43155</v>
      </c>
      <c r="S9" s="60"/>
      <c r="T9" s="51">
        <f>Z8+1</f>
        <v>43177</v>
      </c>
      <c r="U9" s="51">
        <f t="shared" si="10"/>
        <v>43178</v>
      </c>
      <c r="V9" s="51">
        <f t="shared" si="10"/>
        <v>43179</v>
      </c>
      <c r="W9" s="51">
        <f t="shared" si="10"/>
        <v>43180</v>
      </c>
      <c r="X9" s="51">
        <f t="shared" si="10"/>
        <v>43181</v>
      </c>
      <c r="Y9" s="51">
        <f t="shared" si="10"/>
        <v>43182</v>
      </c>
      <c r="Z9" s="51">
        <f t="shared" si="10"/>
        <v>43183</v>
      </c>
      <c r="AA9" s="49"/>
      <c r="AB9" s="51">
        <f>AH8+1</f>
        <v>43212</v>
      </c>
      <c r="AC9" s="51">
        <f t="shared" si="11"/>
        <v>43213</v>
      </c>
      <c r="AD9" s="51">
        <f t="shared" si="11"/>
        <v>43214</v>
      </c>
      <c r="AE9" s="51">
        <f t="shared" si="11"/>
        <v>43215</v>
      </c>
      <c r="AF9" s="51">
        <f t="shared" si="11"/>
        <v>43216</v>
      </c>
      <c r="AG9" s="51">
        <f t="shared" si="11"/>
        <v>43217</v>
      </c>
      <c r="AH9" s="51">
        <f t="shared" si="11"/>
        <v>43218</v>
      </c>
      <c r="AI9" s="44"/>
      <c r="AJ9" s="44"/>
    </row>
    <row r="10" spans="2:36" ht="15">
      <c r="B10" s="36"/>
      <c r="C10" s="45"/>
      <c r="D10" s="51">
        <f>IF(ISNUMBER(J9),IF(MONTH(J9+1)=MONTH(J9),J9+1,""),"")</f>
        <v>43128</v>
      </c>
      <c r="E10" s="51">
        <f t="shared" ref="E10:J11" si="12">IF(ISNUMBER(D10),IF(MONTH(D10+1)=MONTH(D10),D10+1,""),"")</f>
        <v>43129</v>
      </c>
      <c r="F10" s="51">
        <f t="shared" si="12"/>
        <v>43130</v>
      </c>
      <c r="G10" s="51">
        <f t="shared" si="12"/>
        <v>43131</v>
      </c>
      <c r="H10" s="51" t="str">
        <f t="shared" si="12"/>
        <v/>
      </c>
      <c r="I10" s="51" t="str">
        <f t="shared" si="12"/>
        <v/>
      </c>
      <c r="J10" s="51" t="str">
        <f t="shared" si="12"/>
        <v/>
      </c>
      <c r="K10" s="49"/>
      <c r="L10" s="51">
        <f>IF(ISNUMBER(R9),IF(MONTH(R9+1)=MONTH(R9),R9+1,""),"")</f>
        <v>43156</v>
      </c>
      <c r="M10" s="51">
        <f t="shared" ref="M10:R11" si="13">IF(ISNUMBER(L10),IF(MONTH(L10+1)=MONTH(L10),L10+1,""),"")</f>
        <v>43157</v>
      </c>
      <c r="N10" s="51">
        <f t="shared" si="13"/>
        <v>43158</v>
      </c>
      <c r="O10" s="51">
        <f t="shared" si="13"/>
        <v>43159</v>
      </c>
      <c r="P10" s="51" t="str">
        <f t="shared" si="13"/>
        <v/>
      </c>
      <c r="Q10" s="51" t="str">
        <f t="shared" si="13"/>
        <v/>
      </c>
      <c r="R10" s="51" t="str">
        <f t="shared" si="13"/>
        <v/>
      </c>
      <c r="S10" s="60"/>
      <c r="T10" s="51">
        <f>IF(ISNUMBER(Z9),IF(MONTH(Z9+1)=MONTH(Z9),Z9+1,""),"")</f>
        <v>43184</v>
      </c>
      <c r="U10" s="51">
        <f t="shared" ref="U10:Z11" si="14">IF(ISNUMBER(T10),IF(MONTH(T10+1)=MONTH(T10),T10+1,""),"")</f>
        <v>43185</v>
      </c>
      <c r="V10" s="51">
        <f t="shared" si="14"/>
        <v>43186</v>
      </c>
      <c r="W10" s="51">
        <f t="shared" si="14"/>
        <v>43187</v>
      </c>
      <c r="X10" s="51">
        <f t="shared" si="14"/>
        <v>43188</v>
      </c>
      <c r="Y10" s="51">
        <f t="shared" si="14"/>
        <v>43189</v>
      </c>
      <c r="Z10" s="51">
        <f t="shared" si="14"/>
        <v>43190</v>
      </c>
      <c r="AA10" s="49"/>
      <c r="AB10" s="51">
        <f>IF(ISNUMBER(AH9),IF(MONTH(AH9+1)=MONTH(AH9),AH9+1,""),"")</f>
        <v>43219</v>
      </c>
      <c r="AC10" s="51">
        <f t="shared" ref="AC10:AH11" si="15">IF(ISNUMBER(AB10),IF(MONTH(AB10+1)=MONTH(AB10),AB10+1,""),"")</f>
        <v>43220</v>
      </c>
      <c r="AD10" s="51" t="str">
        <f t="shared" si="15"/>
        <v/>
      </c>
      <c r="AE10" s="51" t="str">
        <f t="shared" si="15"/>
        <v/>
      </c>
      <c r="AF10" s="51" t="str">
        <f t="shared" si="15"/>
        <v/>
      </c>
      <c r="AG10" s="51" t="str">
        <f t="shared" si="15"/>
        <v/>
      </c>
      <c r="AH10" s="51" t="str">
        <f t="shared" si="15"/>
        <v/>
      </c>
      <c r="AI10" s="44"/>
      <c r="AJ10" s="44"/>
    </row>
    <row r="11" spans="2:36" ht="15">
      <c r="B11" s="36"/>
      <c r="C11" s="45"/>
      <c r="D11" s="51" t="str">
        <f>IF(ISNUMBER(J10),IF(MONTH(J10+1)=MONTH(J10),J10+1,""),"")</f>
        <v/>
      </c>
      <c r="E11" s="51" t="str">
        <f t="shared" si="12"/>
        <v/>
      </c>
      <c r="F11" s="51" t="str">
        <f t="shared" si="12"/>
        <v/>
      </c>
      <c r="G11" s="51" t="str">
        <f t="shared" si="12"/>
        <v/>
      </c>
      <c r="H11" s="51" t="str">
        <f t="shared" si="12"/>
        <v/>
      </c>
      <c r="I11" s="51" t="str">
        <f t="shared" si="12"/>
        <v/>
      </c>
      <c r="J11" s="51" t="str">
        <f t="shared" si="12"/>
        <v/>
      </c>
      <c r="K11" s="49"/>
      <c r="L11" s="51" t="str">
        <f>IF(ISNUMBER(R10),IF(MONTH(R10+1)=MONTH(R10),R10+1,""),"")</f>
        <v/>
      </c>
      <c r="M11" s="51" t="str">
        <f t="shared" si="13"/>
        <v/>
      </c>
      <c r="N11" s="51" t="str">
        <f t="shared" si="13"/>
        <v/>
      </c>
      <c r="O11" s="51" t="str">
        <f t="shared" si="13"/>
        <v/>
      </c>
      <c r="P11" s="51" t="str">
        <f t="shared" si="13"/>
        <v/>
      </c>
      <c r="Q11" s="51" t="str">
        <f t="shared" si="13"/>
        <v/>
      </c>
      <c r="R11" s="51" t="str">
        <f t="shared" si="13"/>
        <v/>
      </c>
      <c r="S11" s="60"/>
      <c r="T11" s="51" t="str">
        <f>IF(ISNUMBER(Z10),IF(MONTH(Z10+1)=MONTH(Z10),Z10+1,""),"")</f>
        <v/>
      </c>
      <c r="U11" s="51" t="str">
        <f t="shared" si="14"/>
        <v/>
      </c>
      <c r="V11" s="51" t="str">
        <f t="shared" si="14"/>
        <v/>
      </c>
      <c r="W11" s="51" t="str">
        <f t="shared" si="14"/>
        <v/>
      </c>
      <c r="X11" s="51" t="str">
        <f t="shared" si="14"/>
        <v/>
      </c>
      <c r="Y11" s="51" t="str">
        <f t="shared" si="14"/>
        <v/>
      </c>
      <c r="Z11" s="51" t="str">
        <f t="shared" si="14"/>
        <v/>
      </c>
      <c r="AA11" s="49"/>
      <c r="AB11" s="51" t="str">
        <f>IF(ISNUMBER(AH10),IF(MONTH(AH10+1)=MONTH(AH10),AH10+1,""),"")</f>
        <v/>
      </c>
      <c r="AC11" s="51" t="str">
        <f t="shared" si="15"/>
        <v/>
      </c>
      <c r="AD11" s="51" t="str">
        <f t="shared" si="15"/>
        <v/>
      </c>
      <c r="AE11" s="51" t="str">
        <f t="shared" si="15"/>
        <v/>
      </c>
      <c r="AF11" s="51" t="str">
        <f t="shared" si="15"/>
        <v/>
      </c>
      <c r="AG11" s="51" t="str">
        <f t="shared" si="15"/>
        <v/>
      </c>
      <c r="AH11" s="51" t="str">
        <f t="shared" si="15"/>
        <v/>
      </c>
      <c r="AI11" s="44"/>
      <c r="AJ11" s="44"/>
    </row>
    <row r="12" spans="2:36" ht="24" customHeight="1">
      <c r="B12" s="36"/>
      <c r="C12" s="45"/>
      <c r="D12" s="46" t="str">
        <f>UPPER(TEXT(J14,"mmmm"))</f>
        <v>MAY</v>
      </c>
      <c r="E12" s="47"/>
      <c r="F12" s="47"/>
      <c r="G12" s="47"/>
      <c r="H12" s="47"/>
      <c r="I12" s="47"/>
      <c r="J12" s="48" t="str">
        <f>TEXT(DATE($D$3,MONTH(J14)+1,1)-DATE($D$3,MONTH(J14),1)+MAX(MIN(-8,(27-DATE($D$3,MONTH(J14)+1,1)+DATE($D$3,MONTH(J14),1)-WEEKDAY(DATE($D$3,MONTH(J14),1)))),-10)-(WEEKDAY(DATE($D$3,MONTH(J14),1))&lt;2)*(DATE($D$3,MONTH(J14)+1,1)-DATE($D$3,MONTH(J14),1)&gt;28)-SUMPRODUCT((Holidays&gt;=DATE($D$3,MONTH(J14),1))*(Holidays&lt;DATE($D$3,MONTH(J14)+1,1))),"  (#)")</f>
        <v xml:space="preserve">  (22)</v>
      </c>
      <c r="K12" s="49"/>
      <c r="L12" s="46" t="str">
        <f>UPPER(TEXT(R14,"mmmm"))</f>
        <v>JUNE</v>
      </c>
      <c r="M12" s="47"/>
      <c r="N12" s="47"/>
      <c r="O12" s="47"/>
      <c r="P12" s="47"/>
      <c r="Q12" s="47"/>
      <c r="R12" s="48" t="str">
        <f>TEXT(DATE($D$3,MONTH(R14)+1,1)-DATE($D$3,MONTH(R14),1)+MAX(MIN(-8,(27-DATE($D$3,MONTH(R14)+1,1)+DATE($D$3,MONTH(R14),1)-WEEKDAY(DATE($D$3,MONTH(R14),1)))),-10)-(WEEKDAY(DATE($D$3,MONTH(R14),1))&lt;2)*(DATE($D$3,MONTH(R14)+1,1)-DATE($D$3,MONTH(R14),1)&gt;28)-SUMPRODUCT((Holidays&gt;=DATE($D$3,MONTH(R14),1))*(Holidays&lt;DATE($D$3,MONTH(R14)+1,1))),"  (#)")</f>
        <v xml:space="preserve">  (21)</v>
      </c>
      <c r="S12" s="48"/>
      <c r="T12" s="46" t="str">
        <f>UPPER(TEXT(Z14,"mmmm"))</f>
        <v>JULY</v>
      </c>
      <c r="U12" s="47"/>
      <c r="V12" s="47"/>
      <c r="W12" s="47"/>
      <c r="X12" s="47"/>
      <c r="Y12" s="47"/>
      <c r="Z12" s="48" t="str">
        <f>TEXT(DATE($D$3,MONTH(Z14)+1,1)-DATE($D$3,MONTH(Z14),1)+MAX(MIN(-8,(27-DATE($D$3,MONTH(Z14)+1,1)+DATE($D$3,MONTH(Z14),1)-WEEKDAY(DATE($D$3,MONTH(Z14),1)))),-10)-(WEEKDAY(DATE($D$3,MONTH(Z14),1))&lt;2)*(DATE($D$3,MONTH(Z14)+1,1)-DATE($D$3,MONTH(Z14),1)&gt;28)-SUMPRODUCT((Holidays&gt;=DATE($D$3,MONTH(Z14),1))*(Holidays&lt;DATE($D$3,MONTH(Z14)+1,1))),"  (#)")</f>
        <v xml:space="preserve">  (21)</v>
      </c>
      <c r="AA12" s="49"/>
      <c r="AB12" s="46" t="str">
        <f>UPPER(TEXT(AH14,"mmmm"))</f>
        <v>AUGUST</v>
      </c>
      <c r="AC12" s="47"/>
      <c r="AD12" s="47"/>
      <c r="AE12" s="47"/>
      <c r="AF12" s="47"/>
      <c r="AG12" s="47"/>
      <c r="AH12" s="48" t="str">
        <f>TEXT(DATE($D$3,MONTH(AH14)+1,1)-DATE($D$3,MONTH(AH14),1)+MAX(MIN(-8,(27-DATE($D$3,MONTH(AH14)+1,1)+DATE($D$3,MONTH(AH14),1)-WEEKDAY(DATE($D$3,MONTH(AH14),1)))),-10)-(WEEKDAY(DATE($D$3,MONTH(AH14),1))&lt;2)*(DATE($D$3,MONTH(AH14)+1,1)-DATE($D$3,MONTH(AH14),1)&gt;28)-SUMPRODUCT((Holidays&gt;=DATE($D$3,MONTH(AH14),1))*(Holidays&lt;DATE($D$3,MONTH(AH14)+1,1))),"  (#)")</f>
        <v xml:space="preserve">  (23)</v>
      </c>
      <c r="AI12" s="44"/>
      <c r="AJ12" s="44"/>
    </row>
    <row r="13" spans="2:36" ht="15">
      <c r="B13" s="36"/>
      <c r="C13" s="45"/>
      <c r="D13" s="50" t="str">
        <f t="shared" ref="D13:J13" si="16">AB5</f>
        <v>S</v>
      </c>
      <c r="E13" s="50" t="str">
        <f t="shared" si="16"/>
        <v>M</v>
      </c>
      <c r="F13" s="50" t="str">
        <f t="shared" si="16"/>
        <v>T</v>
      </c>
      <c r="G13" s="50" t="str">
        <f t="shared" si="16"/>
        <v>W</v>
      </c>
      <c r="H13" s="50" t="str">
        <f t="shared" si="16"/>
        <v>T</v>
      </c>
      <c r="I13" s="50" t="str">
        <f t="shared" si="16"/>
        <v>F</v>
      </c>
      <c r="J13" s="50" t="str">
        <f t="shared" si="16"/>
        <v>S</v>
      </c>
      <c r="K13" s="49"/>
      <c r="L13" s="50" t="str">
        <f t="shared" ref="L13:R13" si="17">D13</f>
        <v>S</v>
      </c>
      <c r="M13" s="50" t="str">
        <f t="shared" si="17"/>
        <v>M</v>
      </c>
      <c r="N13" s="50" t="str">
        <f t="shared" si="17"/>
        <v>T</v>
      </c>
      <c r="O13" s="50" t="str">
        <f t="shared" si="17"/>
        <v>W</v>
      </c>
      <c r="P13" s="50" t="str">
        <f t="shared" si="17"/>
        <v>T</v>
      </c>
      <c r="Q13" s="50" t="str">
        <f t="shared" si="17"/>
        <v>F</v>
      </c>
      <c r="R13" s="50" t="str">
        <f t="shared" si="17"/>
        <v>S</v>
      </c>
      <c r="S13" s="59"/>
      <c r="T13" s="50" t="str">
        <f t="shared" ref="T13:Z13" si="18">L13</f>
        <v>S</v>
      </c>
      <c r="U13" s="50" t="str">
        <f t="shared" si="18"/>
        <v>M</v>
      </c>
      <c r="V13" s="50" t="str">
        <f t="shared" si="18"/>
        <v>T</v>
      </c>
      <c r="W13" s="50" t="str">
        <f t="shared" si="18"/>
        <v>W</v>
      </c>
      <c r="X13" s="50" t="str">
        <f t="shared" si="18"/>
        <v>T</v>
      </c>
      <c r="Y13" s="50" t="str">
        <f t="shared" si="18"/>
        <v>F</v>
      </c>
      <c r="Z13" s="50" t="str">
        <f t="shared" si="18"/>
        <v>S</v>
      </c>
      <c r="AA13" s="49"/>
      <c r="AB13" s="50" t="str">
        <f t="shared" ref="AB13:AH13" si="19">T13</f>
        <v>S</v>
      </c>
      <c r="AC13" s="50" t="str">
        <f t="shared" si="19"/>
        <v>M</v>
      </c>
      <c r="AD13" s="50" t="str">
        <f t="shared" si="19"/>
        <v>T</v>
      </c>
      <c r="AE13" s="50" t="str">
        <f t="shared" si="19"/>
        <v>W</v>
      </c>
      <c r="AF13" s="50" t="str">
        <f t="shared" si="19"/>
        <v>T</v>
      </c>
      <c r="AG13" s="50" t="str">
        <f t="shared" si="19"/>
        <v>F</v>
      </c>
      <c r="AH13" s="50" t="str">
        <f t="shared" si="19"/>
        <v>S</v>
      </c>
      <c r="AI13" s="44"/>
      <c r="AJ13" s="44"/>
    </row>
    <row r="14" spans="2:36" ht="15">
      <c r="B14" s="36"/>
      <c r="C14" s="45"/>
      <c r="D14" s="51" t="str">
        <f t="shared" ref="D14:I14" si="20">IF(ISNUMBER(E14),IF(DAY(E14-1)&gt;DAY(E14),"",E14-1),"")</f>
        <v/>
      </c>
      <c r="E14" s="51" t="str">
        <f t="shared" si="20"/>
        <v/>
      </c>
      <c r="F14" s="51">
        <f t="shared" si="20"/>
        <v>43221</v>
      </c>
      <c r="G14" s="51">
        <f t="shared" si="20"/>
        <v>43222</v>
      </c>
      <c r="H14" s="51">
        <f t="shared" si="20"/>
        <v>43223</v>
      </c>
      <c r="I14" s="51">
        <f t="shared" si="20"/>
        <v>43224</v>
      </c>
      <c r="J14" s="51">
        <f>DATE(YEAR(AH6),MONTH(AH6)+1,8)-MOD((WEEKDAY(DATE(YEAR(AH6),MONTH(AH6)+1,8))-WEEKDAY(AB7)),7)-1</f>
        <v>43225</v>
      </c>
      <c r="K14" s="49"/>
      <c r="L14" s="51" t="str">
        <f t="shared" ref="L14:Q14" si="21">IF(ISNUMBER(M14),IF(DAY(M14-1)&gt;DAY(M14),"",M14-1),"")</f>
        <v/>
      </c>
      <c r="M14" s="51" t="str">
        <f t="shared" si="21"/>
        <v/>
      </c>
      <c r="N14" s="51" t="str">
        <f t="shared" si="21"/>
        <v/>
      </c>
      <c r="O14" s="51" t="str">
        <f t="shared" si="21"/>
        <v/>
      </c>
      <c r="P14" s="51" t="str">
        <f t="shared" si="21"/>
        <v/>
      </c>
      <c r="Q14" s="51">
        <f t="shared" si="21"/>
        <v>43252</v>
      </c>
      <c r="R14" s="51">
        <f>DATE(YEAR(J14),MONTH(J14)+1,8)-MOD((WEEKDAY(DATE(YEAR(J14),MONTH(J14)+1,8))-WEEKDAY(D15)),7)-1</f>
        <v>43253</v>
      </c>
      <c r="S14" s="60"/>
      <c r="T14" s="51">
        <f t="shared" ref="T14:Y14" si="22">IF(ISNUMBER(U14),IF(DAY(U14-1)&gt;DAY(U14),"",U14-1),"")</f>
        <v>43282</v>
      </c>
      <c r="U14" s="51">
        <f t="shared" si="22"/>
        <v>43283</v>
      </c>
      <c r="V14" s="51">
        <f t="shared" si="22"/>
        <v>43284</v>
      </c>
      <c r="W14" s="51">
        <f t="shared" si="22"/>
        <v>43285</v>
      </c>
      <c r="X14" s="51">
        <f t="shared" si="22"/>
        <v>43286</v>
      </c>
      <c r="Y14" s="51">
        <f t="shared" si="22"/>
        <v>43287</v>
      </c>
      <c r="Z14" s="51">
        <f>DATE(YEAR(R14),MONTH(R14)+1,8)-MOD((WEEKDAY(DATE(YEAR(R14),MONTH(R14)+1,8))-WEEKDAY(L15)),7)-1</f>
        <v>43288</v>
      </c>
      <c r="AA14" s="49"/>
      <c r="AB14" s="51" t="str">
        <f t="shared" ref="AB14:AG14" si="23">IF(ISNUMBER(AC14),IF(DAY(AC14-1)&gt;DAY(AC14),"",AC14-1),"")</f>
        <v/>
      </c>
      <c r="AC14" s="51" t="str">
        <f t="shared" si="23"/>
        <v/>
      </c>
      <c r="AD14" s="51" t="str">
        <f t="shared" si="23"/>
        <v/>
      </c>
      <c r="AE14" s="51">
        <f t="shared" si="23"/>
        <v>43313</v>
      </c>
      <c r="AF14" s="51">
        <f t="shared" si="23"/>
        <v>43314</v>
      </c>
      <c r="AG14" s="51">
        <f t="shared" si="23"/>
        <v>43315</v>
      </c>
      <c r="AH14" s="51">
        <f>DATE(YEAR(Z14),MONTH(Z14)+1,8)-MOD((WEEKDAY(DATE(YEAR(Z14),MONTH(Z14)+1,8))-WEEKDAY(T15)),7)-1</f>
        <v>43316</v>
      </c>
      <c r="AI14" s="44"/>
      <c r="AJ14" s="44"/>
    </row>
    <row r="15" spans="2:36" ht="15">
      <c r="B15" s="36"/>
      <c r="C15" s="45"/>
      <c r="D15" s="51">
        <f>J14+1</f>
        <v>43226</v>
      </c>
      <c r="E15" s="51">
        <f t="shared" ref="E15:J17" si="24">D15+1</f>
        <v>43227</v>
      </c>
      <c r="F15" s="51">
        <f t="shared" si="24"/>
        <v>43228</v>
      </c>
      <c r="G15" s="51">
        <f t="shared" si="24"/>
        <v>43229</v>
      </c>
      <c r="H15" s="51">
        <f t="shared" si="24"/>
        <v>43230</v>
      </c>
      <c r="I15" s="51">
        <f t="shared" si="24"/>
        <v>43231</v>
      </c>
      <c r="J15" s="51">
        <f t="shared" si="24"/>
        <v>43232</v>
      </c>
      <c r="K15" s="49"/>
      <c r="L15" s="51">
        <f>R14+1</f>
        <v>43254</v>
      </c>
      <c r="M15" s="51">
        <f t="shared" ref="M15:R17" si="25">L15+1</f>
        <v>43255</v>
      </c>
      <c r="N15" s="51">
        <f t="shared" si="25"/>
        <v>43256</v>
      </c>
      <c r="O15" s="51">
        <f t="shared" si="25"/>
        <v>43257</v>
      </c>
      <c r="P15" s="51">
        <f t="shared" si="25"/>
        <v>43258</v>
      </c>
      <c r="Q15" s="51">
        <f t="shared" si="25"/>
        <v>43259</v>
      </c>
      <c r="R15" s="51">
        <f t="shared" si="25"/>
        <v>43260</v>
      </c>
      <c r="S15" s="60"/>
      <c r="T15" s="51">
        <f>Z14+1</f>
        <v>43289</v>
      </c>
      <c r="U15" s="51">
        <f t="shared" ref="U15:Z17" si="26">T15+1</f>
        <v>43290</v>
      </c>
      <c r="V15" s="51">
        <f t="shared" si="26"/>
        <v>43291</v>
      </c>
      <c r="W15" s="51">
        <f t="shared" si="26"/>
        <v>43292</v>
      </c>
      <c r="X15" s="51">
        <f t="shared" si="26"/>
        <v>43293</v>
      </c>
      <c r="Y15" s="51">
        <f t="shared" si="26"/>
        <v>43294</v>
      </c>
      <c r="Z15" s="51">
        <f t="shared" si="26"/>
        <v>43295</v>
      </c>
      <c r="AA15" s="49"/>
      <c r="AB15" s="51">
        <f>AH14+1</f>
        <v>43317</v>
      </c>
      <c r="AC15" s="51">
        <f t="shared" ref="AC15:AH17" si="27">AB15+1</f>
        <v>43318</v>
      </c>
      <c r="AD15" s="51">
        <f t="shared" si="27"/>
        <v>43319</v>
      </c>
      <c r="AE15" s="51">
        <f t="shared" si="27"/>
        <v>43320</v>
      </c>
      <c r="AF15" s="51">
        <f t="shared" si="27"/>
        <v>43321</v>
      </c>
      <c r="AG15" s="51">
        <f t="shared" si="27"/>
        <v>43322</v>
      </c>
      <c r="AH15" s="51">
        <f t="shared" si="27"/>
        <v>43323</v>
      </c>
      <c r="AI15" s="44"/>
      <c r="AJ15" s="44"/>
    </row>
    <row r="16" spans="2:36" ht="15">
      <c r="B16" s="36"/>
      <c r="C16" s="45"/>
      <c r="D16" s="51">
        <f>J15+1</f>
        <v>43233</v>
      </c>
      <c r="E16" s="51">
        <f t="shared" si="24"/>
        <v>43234</v>
      </c>
      <c r="F16" s="51">
        <f t="shared" si="24"/>
        <v>43235</v>
      </c>
      <c r="G16" s="51">
        <f t="shared" si="24"/>
        <v>43236</v>
      </c>
      <c r="H16" s="51">
        <f t="shared" si="24"/>
        <v>43237</v>
      </c>
      <c r="I16" s="51">
        <f t="shared" si="24"/>
        <v>43238</v>
      </c>
      <c r="J16" s="51">
        <f t="shared" si="24"/>
        <v>43239</v>
      </c>
      <c r="K16" s="49"/>
      <c r="L16" s="51">
        <f>R15+1</f>
        <v>43261</v>
      </c>
      <c r="M16" s="51">
        <f t="shared" si="25"/>
        <v>43262</v>
      </c>
      <c r="N16" s="51">
        <f t="shared" si="25"/>
        <v>43263</v>
      </c>
      <c r="O16" s="51">
        <f t="shared" si="25"/>
        <v>43264</v>
      </c>
      <c r="P16" s="51">
        <f t="shared" si="25"/>
        <v>43265</v>
      </c>
      <c r="Q16" s="51">
        <f t="shared" si="25"/>
        <v>43266</v>
      </c>
      <c r="R16" s="51">
        <f t="shared" si="25"/>
        <v>43267</v>
      </c>
      <c r="S16" s="60"/>
      <c r="T16" s="51">
        <f>Z15+1</f>
        <v>43296</v>
      </c>
      <c r="U16" s="51">
        <f t="shared" si="26"/>
        <v>43297</v>
      </c>
      <c r="V16" s="51">
        <f t="shared" si="26"/>
        <v>43298</v>
      </c>
      <c r="W16" s="51">
        <f t="shared" si="26"/>
        <v>43299</v>
      </c>
      <c r="X16" s="51">
        <f t="shared" si="26"/>
        <v>43300</v>
      </c>
      <c r="Y16" s="51">
        <f t="shared" si="26"/>
        <v>43301</v>
      </c>
      <c r="Z16" s="51">
        <f t="shared" si="26"/>
        <v>43302</v>
      </c>
      <c r="AA16" s="49"/>
      <c r="AB16" s="51">
        <f>AH15+1</f>
        <v>43324</v>
      </c>
      <c r="AC16" s="51">
        <f t="shared" si="27"/>
        <v>43325</v>
      </c>
      <c r="AD16" s="51">
        <f t="shared" si="27"/>
        <v>43326</v>
      </c>
      <c r="AE16" s="51">
        <f t="shared" si="27"/>
        <v>43327</v>
      </c>
      <c r="AF16" s="51">
        <f t="shared" si="27"/>
        <v>43328</v>
      </c>
      <c r="AG16" s="51">
        <f t="shared" si="27"/>
        <v>43329</v>
      </c>
      <c r="AH16" s="51">
        <f t="shared" si="27"/>
        <v>43330</v>
      </c>
      <c r="AI16" s="44"/>
      <c r="AJ16" s="44"/>
    </row>
    <row r="17" spans="2:36" ht="15">
      <c r="B17" s="36"/>
      <c r="C17" s="45"/>
      <c r="D17" s="51">
        <f>J16+1</f>
        <v>43240</v>
      </c>
      <c r="E17" s="51">
        <f t="shared" si="24"/>
        <v>43241</v>
      </c>
      <c r="F17" s="51">
        <f t="shared" si="24"/>
        <v>43242</v>
      </c>
      <c r="G17" s="51">
        <f t="shared" si="24"/>
        <v>43243</v>
      </c>
      <c r="H17" s="51">
        <f t="shared" si="24"/>
        <v>43244</v>
      </c>
      <c r="I17" s="51">
        <f t="shared" si="24"/>
        <v>43245</v>
      </c>
      <c r="J17" s="51">
        <f t="shared" si="24"/>
        <v>43246</v>
      </c>
      <c r="K17" s="49"/>
      <c r="L17" s="51">
        <f>R16+1</f>
        <v>43268</v>
      </c>
      <c r="M17" s="51">
        <f t="shared" si="25"/>
        <v>43269</v>
      </c>
      <c r="N17" s="51">
        <f t="shared" si="25"/>
        <v>43270</v>
      </c>
      <c r="O17" s="51">
        <f t="shared" si="25"/>
        <v>43271</v>
      </c>
      <c r="P17" s="51">
        <f t="shared" si="25"/>
        <v>43272</v>
      </c>
      <c r="Q17" s="51">
        <f t="shared" si="25"/>
        <v>43273</v>
      </c>
      <c r="R17" s="51">
        <f t="shared" si="25"/>
        <v>43274</v>
      </c>
      <c r="S17" s="60"/>
      <c r="T17" s="51">
        <f>Z16+1</f>
        <v>43303</v>
      </c>
      <c r="U17" s="51">
        <f t="shared" si="26"/>
        <v>43304</v>
      </c>
      <c r="V17" s="51">
        <f t="shared" si="26"/>
        <v>43305</v>
      </c>
      <c r="W17" s="51">
        <f t="shared" si="26"/>
        <v>43306</v>
      </c>
      <c r="X17" s="51">
        <f t="shared" si="26"/>
        <v>43307</v>
      </c>
      <c r="Y17" s="51">
        <f t="shared" si="26"/>
        <v>43308</v>
      </c>
      <c r="Z17" s="51">
        <f t="shared" si="26"/>
        <v>43309</v>
      </c>
      <c r="AA17" s="49"/>
      <c r="AB17" s="51">
        <f>AH16+1</f>
        <v>43331</v>
      </c>
      <c r="AC17" s="51">
        <f t="shared" si="27"/>
        <v>43332</v>
      </c>
      <c r="AD17" s="51">
        <f t="shared" si="27"/>
        <v>43333</v>
      </c>
      <c r="AE17" s="51">
        <f t="shared" si="27"/>
        <v>43334</v>
      </c>
      <c r="AF17" s="51">
        <f t="shared" si="27"/>
        <v>43335</v>
      </c>
      <c r="AG17" s="51">
        <f t="shared" si="27"/>
        <v>43336</v>
      </c>
      <c r="AH17" s="51">
        <f t="shared" si="27"/>
        <v>43337</v>
      </c>
      <c r="AI17" s="44"/>
      <c r="AJ17" s="44"/>
    </row>
    <row r="18" spans="2:36" ht="15">
      <c r="B18" s="36"/>
      <c r="C18" s="45"/>
      <c r="D18" s="51">
        <f>IF(ISNUMBER(J17),IF(MONTH(J17+1)=MONTH(J17),J17+1,""),"")</f>
        <v>43247</v>
      </c>
      <c r="E18" s="51">
        <f t="shared" ref="E18:J19" si="28">IF(ISNUMBER(D18),IF(MONTH(D18+1)=MONTH(D18),D18+1,""),"")</f>
        <v>43248</v>
      </c>
      <c r="F18" s="51">
        <f t="shared" si="28"/>
        <v>43249</v>
      </c>
      <c r="G18" s="51">
        <f t="shared" si="28"/>
        <v>43250</v>
      </c>
      <c r="H18" s="51">
        <f t="shared" si="28"/>
        <v>43251</v>
      </c>
      <c r="I18" s="51" t="str">
        <f t="shared" si="28"/>
        <v/>
      </c>
      <c r="J18" s="51" t="str">
        <f t="shared" si="28"/>
        <v/>
      </c>
      <c r="K18" s="49"/>
      <c r="L18" s="51">
        <f>IF(ISNUMBER(R17),IF(MONTH(R17+1)=MONTH(R17),R17+1,""),"")</f>
        <v>43275</v>
      </c>
      <c r="M18" s="51">
        <f t="shared" ref="M18:R19" si="29">IF(ISNUMBER(L18),IF(MONTH(L18+1)=MONTH(L18),L18+1,""),"")</f>
        <v>43276</v>
      </c>
      <c r="N18" s="51">
        <f t="shared" si="29"/>
        <v>43277</v>
      </c>
      <c r="O18" s="51">
        <f t="shared" si="29"/>
        <v>43278</v>
      </c>
      <c r="P18" s="51">
        <f t="shared" si="29"/>
        <v>43279</v>
      </c>
      <c r="Q18" s="51">
        <f t="shared" si="29"/>
        <v>43280</v>
      </c>
      <c r="R18" s="51">
        <f t="shared" si="29"/>
        <v>43281</v>
      </c>
      <c r="S18" s="60"/>
      <c r="T18" s="51">
        <f>IF(ISNUMBER(Z17),IF(MONTH(Z17+1)=MONTH(Z17),Z17+1,""),"")</f>
        <v>43310</v>
      </c>
      <c r="U18" s="51">
        <f t="shared" ref="U18:Z19" si="30">IF(ISNUMBER(T18),IF(MONTH(T18+1)=MONTH(T18),T18+1,""),"")</f>
        <v>43311</v>
      </c>
      <c r="V18" s="51">
        <f t="shared" si="30"/>
        <v>43312</v>
      </c>
      <c r="W18" s="51" t="str">
        <f t="shared" si="30"/>
        <v/>
      </c>
      <c r="X18" s="51" t="str">
        <f t="shared" si="30"/>
        <v/>
      </c>
      <c r="Y18" s="51" t="str">
        <f t="shared" si="30"/>
        <v/>
      </c>
      <c r="Z18" s="51" t="str">
        <f t="shared" si="30"/>
        <v/>
      </c>
      <c r="AA18" s="49"/>
      <c r="AB18" s="51">
        <f>IF(ISNUMBER(AH17),IF(MONTH(AH17+1)=MONTH(AH17),AH17+1,""),"")</f>
        <v>43338</v>
      </c>
      <c r="AC18" s="51">
        <f t="shared" ref="AC18:AH19" si="31">IF(ISNUMBER(AB18),IF(MONTH(AB18+1)=MONTH(AB18),AB18+1,""),"")</f>
        <v>43339</v>
      </c>
      <c r="AD18" s="51">
        <f t="shared" si="31"/>
        <v>43340</v>
      </c>
      <c r="AE18" s="51">
        <f t="shared" si="31"/>
        <v>43341</v>
      </c>
      <c r="AF18" s="51">
        <f t="shared" si="31"/>
        <v>43342</v>
      </c>
      <c r="AG18" s="51">
        <f t="shared" si="31"/>
        <v>43343</v>
      </c>
      <c r="AH18" s="51" t="str">
        <f t="shared" si="31"/>
        <v/>
      </c>
      <c r="AI18" s="44"/>
      <c r="AJ18" s="44"/>
    </row>
    <row r="19" spans="2:36" ht="15">
      <c r="B19" s="36"/>
      <c r="C19" s="45"/>
      <c r="D19" s="51" t="str">
        <f>IF(ISNUMBER(J18),IF(MONTH(J18+1)=MONTH(J18),J18+1,""),"")</f>
        <v/>
      </c>
      <c r="E19" s="51" t="str">
        <f t="shared" si="28"/>
        <v/>
      </c>
      <c r="F19" s="51" t="str">
        <f t="shared" si="28"/>
        <v/>
      </c>
      <c r="G19" s="51" t="str">
        <f t="shared" si="28"/>
        <v/>
      </c>
      <c r="H19" s="51" t="str">
        <f t="shared" si="28"/>
        <v/>
      </c>
      <c r="I19" s="51" t="str">
        <f t="shared" si="28"/>
        <v/>
      </c>
      <c r="J19" s="51" t="str">
        <f t="shared" si="28"/>
        <v/>
      </c>
      <c r="K19" s="49"/>
      <c r="L19" s="51" t="str">
        <f>IF(ISNUMBER(R18),IF(MONTH(R18+1)=MONTH(R18),R18+1,""),"")</f>
        <v/>
      </c>
      <c r="M19" s="51" t="str">
        <f t="shared" si="29"/>
        <v/>
      </c>
      <c r="N19" s="51" t="str">
        <f t="shared" si="29"/>
        <v/>
      </c>
      <c r="O19" s="51" t="str">
        <f t="shared" si="29"/>
        <v/>
      </c>
      <c r="P19" s="51" t="str">
        <f t="shared" si="29"/>
        <v/>
      </c>
      <c r="Q19" s="51" t="str">
        <f t="shared" si="29"/>
        <v/>
      </c>
      <c r="R19" s="51" t="str">
        <f t="shared" si="29"/>
        <v/>
      </c>
      <c r="S19" s="60"/>
      <c r="T19" s="51" t="str">
        <f>IF(ISNUMBER(Z18),IF(MONTH(Z18+1)=MONTH(Z18),Z18+1,""),"")</f>
        <v/>
      </c>
      <c r="U19" s="51" t="str">
        <f t="shared" si="30"/>
        <v/>
      </c>
      <c r="V19" s="51" t="str">
        <f t="shared" si="30"/>
        <v/>
      </c>
      <c r="W19" s="51" t="str">
        <f t="shared" si="30"/>
        <v/>
      </c>
      <c r="X19" s="51" t="str">
        <f t="shared" si="30"/>
        <v/>
      </c>
      <c r="Y19" s="51" t="str">
        <f t="shared" si="30"/>
        <v/>
      </c>
      <c r="Z19" s="51" t="str">
        <f t="shared" si="30"/>
        <v/>
      </c>
      <c r="AA19" s="49"/>
      <c r="AB19" s="51" t="str">
        <f>IF(ISNUMBER(AH18),IF(MONTH(AH18+1)=MONTH(AH18),AH18+1,""),"")</f>
        <v/>
      </c>
      <c r="AC19" s="51" t="str">
        <f t="shared" si="31"/>
        <v/>
      </c>
      <c r="AD19" s="51" t="str">
        <f t="shared" si="31"/>
        <v/>
      </c>
      <c r="AE19" s="51" t="str">
        <f t="shared" si="31"/>
        <v/>
      </c>
      <c r="AF19" s="51" t="str">
        <f t="shared" si="31"/>
        <v/>
      </c>
      <c r="AG19" s="51" t="str">
        <f t="shared" si="31"/>
        <v/>
      </c>
      <c r="AH19" s="51" t="str">
        <f t="shared" si="31"/>
        <v/>
      </c>
      <c r="AI19" s="44"/>
      <c r="AJ19" s="44"/>
    </row>
    <row r="20" spans="2:36" ht="24" customHeight="1">
      <c r="B20" s="36"/>
      <c r="C20" s="45"/>
      <c r="D20" s="46" t="str">
        <f>UPPER(TEXT(J22,"mmmm"))</f>
        <v>SEPTEMBER</v>
      </c>
      <c r="E20" s="47"/>
      <c r="F20" s="47"/>
      <c r="G20" s="47"/>
      <c r="H20" s="47"/>
      <c r="I20" s="47"/>
      <c r="J20" s="48" t="str">
        <f>TEXT(DATE($D$3,MONTH(J22)+1,1)-DATE($D$3,MONTH(J22),1)+MAX(MIN(-8,(27-DATE($D$3,MONTH(J22)+1,1)+DATE($D$3,MONTH(J22),1)-WEEKDAY(DATE($D$3,MONTH(J22),1)))),-10)-(WEEKDAY(DATE($D$3,MONTH(J22),1))&lt;2)*(DATE($D$3,MONTH(J22)+1,1)-DATE($D$3,MONTH(J22),1)&gt;28)-SUMPRODUCT((Holidays&gt;=DATE($D$3,MONTH(J22),1))*(Holidays&lt;DATE($D$3,MONTH(J22)+1,1))),"  (#)")</f>
        <v xml:space="preserve">  (19)</v>
      </c>
      <c r="L20" s="46" t="str">
        <f>UPPER(TEXT(R22,"mmmm"))</f>
        <v>OCTOBER</v>
      </c>
      <c r="M20" s="47"/>
      <c r="N20" s="47"/>
      <c r="O20" s="47"/>
      <c r="P20" s="47"/>
      <c r="Q20" s="47"/>
      <c r="R20" s="48" t="str">
        <f>TEXT(DATE($D$3,MONTH(R22)+1,1)-DATE($D$3,MONTH(R22),1)+MAX(MIN(-8,(27-DATE($D$3,MONTH(R22)+1,1)+DATE($D$3,MONTH(R22),1)-WEEKDAY(DATE($D$3,MONTH(R22),1)))),-10)-(WEEKDAY(DATE($D$3,MONTH(R22),1))&lt;2)*(DATE($D$3,MONTH(R22)+1,1)-DATE($D$3,MONTH(R22),1)&gt;28)-SUMPRODUCT((Holidays&gt;=DATE($D$3,MONTH(R22),1))*(Holidays&lt;DATE($D$3,MONTH(R22)+1,1))),"  (#)")</f>
        <v xml:space="preserve">  (23)</v>
      </c>
      <c r="S20" s="49"/>
      <c r="T20" s="46" t="str">
        <f>UPPER(TEXT(Z22,"mmmm"))</f>
        <v>NOVEMBER</v>
      </c>
      <c r="U20" s="47"/>
      <c r="V20" s="47"/>
      <c r="W20" s="47"/>
      <c r="X20" s="47"/>
      <c r="Y20" s="47"/>
      <c r="Z20" s="48" t="str">
        <f>TEXT(DATE($D$3,MONTH(Z22)+1,1)-DATE($D$3,MONTH(Z22),1)+MAX(MIN(-8,(27-DATE($D$3,MONTH(Z22)+1,1)+DATE($D$3,MONTH(Z22),1)-WEEKDAY(DATE($D$3,MONTH(Z22),1)))),-10)-(WEEKDAY(DATE($D$3,MONTH(Z22),1))&lt;2)*(DATE($D$3,MONTH(Z22)+1,1)-DATE($D$3,MONTH(Z22),1)&gt;28)-SUMPRODUCT((Holidays&gt;=DATE($D$3,MONTH(Z22),1))*(Holidays&lt;DATE($D$3,MONTH(Z22)+1,1))),"  (#)")</f>
        <v xml:space="preserve">  (18)</v>
      </c>
      <c r="AA20" s="49"/>
      <c r="AB20" s="46" t="str">
        <f>UPPER(TEXT(AH22,"mmmm"))</f>
        <v>DECEMBER</v>
      </c>
      <c r="AC20" s="47"/>
      <c r="AD20" s="47"/>
      <c r="AE20" s="47"/>
      <c r="AF20" s="47"/>
      <c r="AG20" s="47"/>
      <c r="AH20" s="48" t="str">
        <f>TEXT(DATE($D$3,MONTH(AH22)+1,1)-DATE($D$3,MONTH(AH22),1)+MAX(MIN(-8,(27-DATE($D$3,MONTH(AH22)+1,1)+DATE($D$3,MONTH(AH22),1)-WEEKDAY(DATE($D$3,MONTH(AH22),1)))),-10)-(WEEKDAY(DATE($D$3,MONTH(AH22),1))&lt;2)*(DATE($D$3,MONTH(AH22)+1,1)-DATE($D$3,MONTH(AH22),1)&gt;28)-SUMPRODUCT((Holidays&gt;=DATE($D$3,MONTH(AH22),1))*(Holidays&lt;DATE($D$3,MONTH(AH22)+1,1))),"  (#)")</f>
        <v xml:space="preserve">  (15)</v>
      </c>
      <c r="AI20" s="44"/>
      <c r="AJ20" s="44"/>
    </row>
    <row r="21" spans="2:36" ht="15">
      <c r="B21" s="36"/>
      <c r="C21" s="45"/>
      <c r="D21" s="50" t="str">
        <f t="shared" ref="D21:J21" si="32">AB13</f>
        <v>S</v>
      </c>
      <c r="E21" s="50" t="str">
        <f t="shared" si="32"/>
        <v>M</v>
      </c>
      <c r="F21" s="50" t="str">
        <f t="shared" si="32"/>
        <v>T</v>
      </c>
      <c r="G21" s="50" t="str">
        <f t="shared" si="32"/>
        <v>W</v>
      </c>
      <c r="H21" s="50" t="str">
        <f t="shared" si="32"/>
        <v>T</v>
      </c>
      <c r="I21" s="50" t="str">
        <f t="shared" si="32"/>
        <v>F</v>
      </c>
      <c r="J21" s="50" t="str">
        <f t="shared" si="32"/>
        <v>S</v>
      </c>
      <c r="K21" s="49"/>
      <c r="L21" s="50" t="str">
        <f t="shared" ref="L21:R21" si="33">D21</f>
        <v>S</v>
      </c>
      <c r="M21" s="50" t="str">
        <f t="shared" si="33"/>
        <v>M</v>
      </c>
      <c r="N21" s="50" t="str">
        <f t="shared" si="33"/>
        <v>T</v>
      </c>
      <c r="O21" s="50" t="str">
        <f t="shared" si="33"/>
        <v>W</v>
      </c>
      <c r="P21" s="50" t="str">
        <f t="shared" si="33"/>
        <v>T</v>
      </c>
      <c r="Q21" s="50" t="str">
        <f t="shared" si="33"/>
        <v>F</v>
      </c>
      <c r="R21" s="50" t="str">
        <f t="shared" si="33"/>
        <v>S</v>
      </c>
      <c r="S21" s="59"/>
      <c r="T21" s="50" t="str">
        <f t="shared" ref="T21:Z21" si="34">L21</f>
        <v>S</v>
      </c>
      <c r="U21" s="50" t="str">
        <f t="shared" si="34"/>
        <v>M</v>
      </c>
      <c r="V21" s="50" t="str">
        <f t="shared" si="34"/>
        <v>T</v>
      </c>
      <c r="W21" s="50" t="str">
        <f t="shared" si="34"/>
        <v>W</v>
      </c>
      <c r="X21" s="50" t="str">
        <f t="shared" si="34"/>
        <v>T</v>
      </c>
      <c r="Y21" s="50" t="str">
        <f t="shared" si="34"/>
        <v>F</v>
      </c>
      <c r="Z21" s="50" t="str">
        <f t="shared" si="34"/>
        <v>S</v>
      </c>
      <c r="AA21" s="49"/>
      <c r="AB21" s="50" t="str">
        <f t="shared" ref="AB21:AH21" si="35">T21</f>
        <v>S</v>
      </c>
      <c r="AC21" s="50" t="str">
        <f t="shared" si="35"/>
        <v>M</v>
      </c>
      <c r="AD21" s="50" t="str">
        <f t="shared" si="35"/>
        <v>T</v>
      </c>
      <c r="AE21" s="50" t="str">
        <f t="shared" si="35"/>
        <v>W</v>
      </c>
      <c r="AF21" s="50" t="str">
        <f t="shared" si="35"/>
        <v>T</v>
      </c>
      <c r="AG21" s="50" t="str">
        <f t="shared" si="35"/>
        <v>F</v>
      </c>
      <c r="AH21" s="50" t="str">
        <f t="shared" si="35"/>
        <v>S</v>
      </c>
      <c r="AI21" s="44"/>
      <c r="AJ21" s="44"/>
    </row>
    <row r="22" spans="2:36" ht="15">
      <c r="B22" s="36"/>
      <c r="C22" s="45"/>
      <c r="D22" s="51" t="str">
        <f t="shared" ref="D22:I22" si="36">IF(ISNUMBER(E22),IF(DAY(E22-1)&gt;DAY(E22),"",E22-1),"")</f>
        <v/>
      </c>
      <c r="E22" s="51" t="str">
        <f t="shared" si="36"/>
        <v/>
      </c>
      <c r="F22" s="51" t="str">
        <f t="shared" si="36"/>
        <v/>
      </c>
      <c r="G22" s="51" t="str">
        <f t="shared" si="36"/>
        <v/>
      </c>
      <c r="H22" s="51" t="str">
        <f t="shared" si="36"/>
        <v/>
      </c>
      <c r="I22" s="51" t="str">
        <f t="shared" si="36"/>
        <v/>
      </c>
      <c r="J22" s="51">
        <f>DATE(YEAR(AH14),MONTH(AH14)+1,8)-MOD((WEEKDAY(DATE(YEAR(AH14),MONTH(AH14)+1,8))-WEEKDAY(AB15)),7)-1</f>
        <v>43344</v>
      </c>
      <c r="K22" s="49"/>
      <c r="L22" s="51" t="str">
        <f t="shared" ref="L22:Q22" si="37">IF(ISNUMBER(M22),IF(DAY(M22-1)&gt;DAY(M22),"",M22-1),"")</f>
        <v/>
      </c>
      <c r="M22" s="51">
        <f t="shared" si="37"/>
        <v>43374</v>
      </c>
      <c r="N22" s="51">
        <f t="shared" si="37"/>
        <v>43375</v>
      </c>
      <c r="O22" s="51">
        <f t="shared" si="37"/>
        <v>43376</v>
      </c>
      <c r="P22" s="51">
        <f t="shared" si="37"/>
        <v>43377</v>
      </c>
      <c r="Q22" s="51">
        <f t="shared" si="37"/>
        <v>43378</v>
      </c>
      <c r="R22" s="51">
        <f>DATE(YEAR(J22),MONTH(J22)+1,8)-MOD((WEEKDAY(DATE(YEAR(J22),MONTH(J22)+1,8))-WEEKDAY(D23)),7)-1</f>
        <v>43379</v>
      </c>
      <c r="S22" s="60"/>
      <c r="T22" s="51" t="str">
        <f t="shared" ref="T22:Y22" si="38">IF(ISNUMBER(U22),IF(DAY(U22-1)&gt;DAY(U22),"",U22-1),"")</f>
        <v/>
      </c>
      <c r="U22" s="51" t="str">
        <f t="shared" si="38"/>
        <v/>
      </c>
      <c r="V22" s="51" t="str">
        <f t="shared" si="38"/>
        <v/>
      </c>
      <c r="W22" s="51" t="str">
        <f t="shared" si="38"/>
        <v/>
      </c>
      <c r="X22" s="51">
        <f t="shared" si="38"/>
        <v>43405</v>
      </c>
      <c r="Y22" s="51">
        <f t="shared" si="38"/>
        <v>43406</v>
      </c>
      <c r="Z22" s="51">
        <f>DATE(YEAR(R22),MONTH(R22)+1,8)-MOD((WEEKDAY(DATE(YEAR(R22),MONTH(R22)+1,8))-WEEKDAY(L23)),7)-1</f>
        <v>43407</v>
      </c>
      <c r="AA22" s="49"/>
      <c r="AB22" s="51" t="str">
        <f t="shared" ref="AB22:AG22" si="39">IF(ISNUMBER(AC22),IF(DAY(AC22-1)&gt;DAY(AC22),"",AC22-1),"")</f>
        <v/>
      </c>
      <c r="AC22" s="51" t="str">
        <f t="shared" si="39"/>
        <v/>
      </c>
      <c r="AD22" s="51" t="str">
        <f t="shared" si="39"/>
        <v/>
      </c>
      <c r="AE22" s="51" t="str">
        <f t="shared" si="39"/>
        <v/>
      </c>
      <c r="AF22" s="51" t="str">
        <f t="shared" si="39"/>
        <v/>
      </c>
      <c r="AG22" s="51" t="str">
        <f t="shared" si="39"/>
        <v/>
      </c>
      <c r="AH22" s="51">
        <f>DATE(YEAR(Z22),MONTH(Z22)+1,8)-MOD((WEEKDAY(DATE(YEAR(Z22),MONTH(Z22)+1,8))-WEEKDAY(T23)),7)-1</f>
        <v>43435</v>
      </c>
      <c r="AI22" s="44"/>
      <c r="AJ22" s="44"/>
    </row>
    <row r="23" spans="2:36" ht="15">
      <c r="B23" s="36"/>
      <c r="C23" s="45"/>
      <c r="D23" s="51">
        <f>J22+1</f>
        <v>43345</v>
      </c>
      <c r="E23" s="51">
        <f t="shared" ref="E23:J25" si="40">D23+1</f>
        <v>43346</v>
      </c>
      <c r="F23" s="51">
        <f t="shared" si="40"/>
        <v>43347</v>
      </c>
      <c r="G23" s="51">
        <f t="shared" si="40"/>
        <v>43348</v>
      </c>
      <c r="H23" s="51">
        <f t="shared" si="40"/>
        <v>43349</v>
      </c>
      <c r="I23" s="51">
        <f t="shared" si="40"/>
        <v>43350</v>
      </c>
      <c r="J23" s="51">
        <f t="shared" si="40"/>
        <v>43351</v>
      </c>
      <c r="K23" s="49"/>
      <c r="L23" s="51">
        <f>R22+1</f>
        <v>43380</v>
      </c>
      <c r="M23" s="51">
        <f t="shared" ref="M23:R25" si="41">L23+1</f>
        <v>43381</v>
      </c>
      <c r="N23" s="51">
        <f t="shared" si="41"/>
        <v>43382</v>
      </c>
      <c r="O23" s="51">
        <f t="shared" si="41"/>
        <v>43383</v>
      </c>
      <c r="P23" s="51">
        <f t="shared" si="41"/>
        <v>43384</v>
      </c>
      <c r="Q23" s="51">
        <f t="shared" si="41"/>
        <v>43385</v>
      </c>
      <c r="R23" s="51">
        <f t="shared" si="41"/>
        <v>43386</v>
      </c>
      <c r="S23" s="60"/>
      <c r="T23" s="51">
        <f>Z22+1</f>
        <v>43408</v>
      </c>
      <c r="U23" s="51">
        <f t="shared" ref="U23:Z25" si="42">T23+1</f>
        <v>43409</v>
      </c>
      <c r="V23" s="51">
        <f t="shared" si="42"/>
        <v>43410</v>
      </c>
      <c r="W23" s="51">
        <f t="shared" si="42"/>
        <v>43411</v>
      </c>
      <c r="X23" s="51">
        <f t="shared" si="42"/>
        <v>43412</v>
      </c>
      <c r="Y23" s="51">
        <f t="shared" si="42"/>
        <v>43413</v>
      </c>
      <c r="Z23" s="51">
        <f t="shared" si="42"/>
        <v>43414</v>
      </c>
      <c r="AA23" s="49"/>
      <c r="AB23" s="51">
        <f>AH22+1</f>
        <v>43436</v>
      </c>
      <c r="AC23" s="51">
        <f t="shared" ref="AC23:AH25" si="43">AB23+1</f>
        <v>43437</v>
      </c>
      <c r="AD23" s="51">
        <f t="shared" si="43"/>
        <v>43438</v>
      </c>
      <c r="AE23" s="51">
        <f t="shared" si="43"/>
        <v>43439</v>
      </c>
      <c r="AF23" s="51">
        <f t="shared" si="43"/>
        <v>43440</v>
      </c>
      <c r="AG23" s="51">
        <f t="shared" si="43"/>
        <v>43441</v>
      </c>
      <c r="AH23" s="51">
        <f t="shared" si="43"/>
        <v>43442</v>
      </c>
      <c r="AI23" s="44"/>
      <c r="AJ23" s="44"/>
    </row>
    <row r="24" spans="2:36" ht="15">
      <c r="B24" s="36"/>
      <c r="C24" s="45"/>
      <c r="D24" s="51">
        <f>J23+1</f>
        <v>43352</v>
      </c>
      <c r="E24" s="51">
        <f t="shared" si="40"/>
        <v>43353</v>
      </c>
      <c r="F24" s="51">
        <f t="shared" si="40"/>
        <v>43354</v>
      </c>
      <c r="G24" s="51">
        <f t="shared" si="40"/>
        <v>43355</v>
      </c>
      <c r="H24" s="51">
        <f t="shared" si="40"/>
        <v>43356</v>
      </c>
      <c r="I24" s="51">
        <f t="shared" si="40"/>
        <v>43357</v>
      </c>
      <c r="J24" s="51">
        <f t="shared" si="40"/>
        <v>43358</v>
      </c>
      <c r="K24" s="49"/>
      <c r="L24" s="51">
        <f>R23+1</f>
        <v>43387</v>
      </c>
      <c r="M24" s="51">
        <f t="shared" si="41"/>
        <v>43388</v>
      </c>
      <c r="N24" s="51">
        <f t="shared" si="41"/>
        <v>43389</v>
      </c>
      <c r="O24" s="51">
        <f t="shared" si="41"/>
        <v>43390</v>
      </c>
      <c r="P24" s="51">
        <f t="shared" si="41"/>
        <v>43391</v>
      </c>
      <c r="Q24" s="51">
        <f t="shared" si="41"/>
        <v>43392</v>
      </c>
      <c r="R24" s="51">
        <f t="shared" si="41"/>
        <v>43393</v>
      </c>
      <c r="S24" s="60"/>
      <c r="T24" s="51">
        <f>Z23+1</f>
        <v>43415</v>
      </c>
      <c r="U24" s="51">
        <f t="shared" si="42"/>
        <v>43416</v>
      </c>
      <c r="V24" s="51">
        <f t="shared" si="42"/>
        <v>43417</v>
      </c>
      <c r="W24" s="51">
        <f t="shared" si="42"/>
        <v>43418</v>
      </c>
      <c r="X24" s="51">
        <f t="shared" si="42"/>
        <v>43419</v>
      </c>
      <c r="Y24" s="51">
        <f t="shared" si="42"/>
        <v>43420</v>
      </c>
      <c r="Z24" s="51">
        <f t="shared" si="42"/>
        <v>43421</v>
      </c>
      <c r="AA24" s="49"/>
      <c r="AB24" s="51">
        <f>AH23+1</f>
        <v>43443</v>
      </c>
      <c r="AC24" s="51">
        <f t="shared" si="43"/>
        <v>43444</v>
      </c>
      <c r="AD24" s="51">
        <f t="shared" si="43"/>
        <v>43445</v>
      </c>
      <c r="AE24" s="51">
        <f t="shared" si="43"/>
        <v>43446</v>
      </c>
      <c r="AF24" s="51">
        <f t="shared" si="43"/>
        <v>43447</v>
      </c>
      <c r="AG24" s="51">
        <f t="shared" si="43"/>
        <v>43448</v>
      </c>
      <c r="AH24" s="51">
        <f t="shared" si="43"/>
        <v>43449</v>
      </c>
      <c r="AI24" s="44"/>
      <c r="AJ24" s="44"/>
    </row>
    <row r="25" spans="2:36" ht="15">
      <c r="B25" s="36"/>
      <c r="C25" s="45"/>
      <c r="D25" s="51">
        <f>J24+1</f>
        <v>43359</v>
      </c>
      <c r="E25" s="51">
        <f t="shared" si="40"/>
        <v>43360</v>
      </c>
      <c r="F25" s="51">
        <f t="shared" si="40"/>
        <v>43361</v>
      </c>
      <c r="G25" s="51">
        <f t="shared" si="40"/>
        <v>43362</v>
      </c>
      <c r="H25" s="51">
        <f t="shared" si="40"/>
        <v>43363</v>
      </c>
      <c r="I25" s="51">
        <f t="shared" si="40"/>
        <v>43364</v>
      </c>
      <c r="J25" s="51">
        <f t="shared" si="40"/>
        <v>43365</v>
      </c>
      <c r="K25" s="49"/>
      <c r="L25" s="51">
        <f>R24+1</f>
        <v>43394</v>
      </c>
      <c r="M25" s="51">
        <f t="shared" si="41"/>
        <v>43395</v>
      </c>
      <c r="N25" s="51">
        <f t="shared" si="41"/>
        <v>43396</v>
      </c>
      <c r="O25" s="51">
        <f t="shared" si="41"/>
        <v>43397</v>
      </c>
      <c r="P25" s="51">
        <f t="shared" si="41"/>
        <v>43398</v>
      </c>
      <c r="Q25" s="51">
        <f t="shared" si="41"/>
        <v>43399</v>
      </c>
      <c r="R25" s="51">
        <f t="shared" si="41"/>
        <v>43400</v>
      </c>
      <c r="S25" s="60"/>
      <c r="T25" s="51">
        <f>Z24+1</f>
        <v>43422</v>
      </c>
      <c r="U25" s="51">
        <f t="shared" si="42"/>
        <v>43423</v>
      </c>
      <c r="V25" s="51">
        <f t="shared" si="42"/>
        <v>43424</v>
      </c>
      <c r="W25" s="51">
        <f t="shared" si="42"/>
        <v>43425</v>
      </c>
      <c r="X25" s="51">
        <f t="shared" si="42"/>
        <v>43426</v>
      </c>
      <c r="Y25" s="51">
        <f t="shared" si="42"/>
        <v>43427</v>
      </c>
      <c r="Z25" s="51">
        <f t="shared" si="42"/>
        <v>43428</v>
      </c>
      <c r="AA25" s="49"/>
      <c r="AB25" s="51">
        <f>AH24+1</f>
        <v>43450</v>
      </c>
      <c r="AC25" s="51">
        <f t="shared" si="43"/>
        <v>43451</v>
      </c>
      <c r="AD25" s="51">
        <f t="shared" si="43"/>
        <v>43452</v>
      </c>
      <c r="AE25" s="51">
        <f t="shared" si="43"/>
        <v>43453</v>
      </c>
      <c r="AF25" s="51">
        <f t="shared" si="43"/>
        <v>43454</v>
      </c>
      <c r="AG25" s="51">
        <f t="shared" si="43"/>
        <v>43455</v>
      </c>
      <c r="AH25" s="51">
        <f t="shared" si="43"/>
        <v>43456</v>
      </c>
      <c r="AI25" s="44"/>
      <c r="AJ25" s="44"/>
    </row>
    <row r="26" spans="2:36" ht="15">
      <c r="B26" s="36"/>
      <c r="C26" s="45"/>
      <c r="D26" s="51">
        <f>IF(ISNUMBER(J25),IF(MONTH(J25+1)=MONTH(J25),J25+1,""),"")</f>
        <v>43366</v>
      </c>
      <c r="E26" s="51">
        <f t="shared" ref="E26:J27" si="44">IF(ISNUMBER(D26),IF(MONTH(D26+1)=MONTH(D26),D26+1,""),"")</f>
        <v>43367</v>
      </c>
      <c r="F26" s="51">
        <f t="shared" si="44"/>
        <v>43368</v>
      </c>
      <c r="G26" s="51">
        <f t="shared" si="44"/>
        <v>43369</v>
      </c>
      <c r="H26" s="51">
        <f t="shared" si="44"/>
        <v>43370</v>
      </c>
      <c r="I26" s="51">
        <f t="shared" si="44"/>
        <v>43371</v>
      </c>
      <c r="J26" s="51">
        <f t="shared" si="44"/>
        <v>43372</v>
      </c>
      <c r="K26" s="49"/>
      <c r="L26" s="51">
        <f>IF(ISNUMBER(R25),IF(MONTH(R25+1)=MONTH(R25),R25+1,""),"")</f>
        <v>43401</v>
      </c>
      <c r="M26" s="51">
        <f t="shared" ref="M26:R27" si="45">IF(ISNUMBER(L26),IF(MONTH(L26+1)=MONTH(L26),L26+1,""),"")</f>
        <v>43402</v>
      </c>
      <c r="N26" s="51">
        <f t="shared" si="45"/>
        <v>43403</v>
      </c>
      <c r="O26" s="51">
        <f t="shared" si="45"/>
        <v>43404</v>
      </c>
      <c r="P26" s="51" t="str">
        <f t="shared" si="45"/>
        <v/>
      </c>
      <c r="Q26" s="51" t="str">
        <f t="shared" si="45"/>
        <v/>
      </c>
      <c r="R26" s="51" t="str">
        <f t="shared" si="45"/>
        <v/>
      </c>
      <c r="S26" s="60"/>
      <c r="T26" s="51">
        <f>IF(ISNUMBER(Z25),IF(MONTH(Z25+1)=MONTH(Z25),Z25+1,""),"")</f>
        <v>43429</v>
      </c>
      <c r="U26" s="51">
        <f t="shared" ref="U26:Z27" si="46">IF(ISNUMBER(T26),IF(MONTH(T26+1)=MONTH(T26),T26+1,""),"")</f>
        <v>43430</v>
      </c>
      <c r="V26" s="51">
        <f t="shared" si="46"/>
        <v>43431</v>
      </c>
      <c r="W26" s="51">
        <f t="shared" si="46"/>
        <v>43432</v>
      </c>
      <c r="X26" s="51">
        <f t="shared" si="46"/>
        <v>43433</v>
      </c>
      <c r="Y26" s="51">
        <f t="shared" si="46"/>
        <v>43434</v>
      </c>
      <c r="Z26" s="51" t="str">
        <f t="shared" si="46"/>
        <v/>
      </c>
      <c r="AA26" s="49"/>
      <c r="AB26" s="51">
        <f>IF(ISNUMBER(AH25),IF(MONTH(AH25+1)=MONTH(AH25),AH25+1,""),"")</f>
        <v>43457</v>
      </c>
      <c r="AC26" s="51">
        <f t="shared" ref="AC26:AH27" si="47">IF(ISNUMBER(AB26),IF(MONTH(AB26+1)=MONTH(AB26),AB26+1,""),"")</f>
        <v>43458</v>
      </c>
      <c r="AD26" s="51">
        <f t="shared" si="47"/>
        <v>43459</v>
      </c>
      <c r="AE26" s="51">
        <f t="shared" si="47"/>
        <v>43460</v>
      </c>
      <c r="AF26" s="51">
        <f t="shared" si="47"/>
        <v>43461</v>
      </c>
      <c r="AG26" s="51">
        <f t="shared" si="47"/>
        <v>43462</v>
      </c>
      <c r="AH26" s="51">
        <f t="shared" si="47"/>
        <v>43463</v>
      </c>
      <c r="AI26" s="44"/>
      <c r="AJ26" s="44"/>
    </row>
    <row r="27" spans="2:36" ht="15">
      <c r="B27" s="36"/>
      <c r="C27" s="45"/>
      <c r="D27" s="51">
        <f>IF(ISNUMBER(J26),IF(MONTH(J26+1)=MONTH(J26),J26+1,""),"")</f>
        <v>43373</v>
      </c>
      <c r="E27" s="51" t="str">
        <f t="shared" si="44"/>
        <v/>
      </c>
      <c r="F27" s="51" t="str">
        <f t="shared" si="44"/>
        <v/>
      </c>
      <c r="G27" s="51" t="str">
        <f t="shared" si="44"/>
        <v/>
      </c>
      <c r="H27" s="51" t="str">
        <f t="shared" si="44"/>
        <v/>
      </c>
      <c r="I27" s="51" t="str">
        <f t="shared" si="44"/>
        <v/>
      </c>
      <c r="J27" s="51" t="str">
        <f t="shared" si="44"/>
        <v/>
      </c>
      <c r="K27" s="49"/>
      <c r="L27" s="51" t="str">
        <f>IF(ISNUMBER(R26),IF(MONTH(R26+1)=MONTH(R26),R26+1,""),"")</f>
        <v/>
      </c>
      <c r="M27" s="51" t="str">
        <f t="shared" si="45"/>
        <v/>
      </c>
      <c r="N27" s="51" t="str">
        <f t="shared" si="45"/>
        <v/>
      </c>
      <c r="O27" s="51" t="str">
        <f t="shared" si="45"/>
        <v/>
      </c>
      <c r="P27" s="51" t="str">
        <f t="shared" si="45"/>
        <v/>
      </c>
      <c r="Q27" s="51" t="str">
        <f t="shared" si="45"/>
        <v/>
      </c>
      <c r="R27" s="51" t="str">
        <f t="shared" si="45"/>
        <v/>
      </c>
      <c r="S27" s="60"/>
      <c r="T27" s="51" t="str">
        <f>IF(ISNUMBER(Z26),IF(MONTH(Z26+1)=MONTH(Z26),Z26+1,""),"")</f>
        <v/>
      </c>
      <c r="U27" s="51" t="str">
        <f t="shared" si="46"/>
        <v/>
      </c>
      <c r="V27" s="51" t="str">
        <f t="shared" si="46"/>
        <v/>
      </c>
      <c r="W27" s="51" t="str">
        <f t="shared" si="46"/>
        <v/>
      </c>
      <c r="X27" s="51" t="str">
        <f t="shared" si="46"/>
        <v/>
      </c>
      <c r="Y27" s="51" t="str">
        <f t="shared" si="46"/>
        <v/>
      </c>
      <c r="Z27" s="51" t="str">
        <f t="shared" si="46"/>
        <v/>
      </c>
      <c r="AA27" s="49"/>
      <c r="AB27" s="51">
        <f>IF(ISNUMBER(AH26),IF(MONTH(AH26+1)=MONTH(AH26),AH26+1,""),"")</f>
        <v>43464</v>
      </c>
      <c r="AC27" s="51">
        <f t="shared" si="47"/>
        <v>43465</v>
      </c>
      <c r="AD27" s="51" t="str">
        <f t="shared" si="47"/>
        <v/>
      </c>
      <c r="AE27" s="51" t="str">
        <f t="shared" si="47"/>
        <v/>
      </c>
      <c r="AF27" s="51" t="str">
        <f t="shared" si="47"/>
        <v/>
      </c>
      <c r="AG27" s="51" t="str">
        <f t="shared" si="47"/>
        <v/>
      </c>
      <c r="AH27" s="51" t="str">
        <f t="shared" si="47"/>
        <v/>
      </c>
      <c r="AI27" s="44"/>
      <c r="AJ27" s="44"/>
    </row>
    <row r="28" spans="2:36" ht="16" thickBot="1">
      <c r="B28" s="36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  <c r="AJ28" s="44"/>
    </row>
    <row r="29" spans="2:36" ht="3" customHeight="1" thickBot="1">
      <c r="B29" s="5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4"/>
    </row>
    <row r="30" spans="2:36">
      <c r="C30" s="56" t="str">
        <f>IF(AD26&gt;=NegotiationDay,"  Note: Holidays beyond "&amp;TEXT(NegotiationDay,"dd-mmm-yyyy")&amp;" have not been finalized.","")</f>
        <v/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8"/>
      <c r="AI30" s="58"/>
      <c r="AJ30" s="58" t="e">
        <f>#REF!</f>
        <v>#REF!</v>
      </c>
    </row>
  </sheetData>
  <sheetProtection sheet="1"/>
  <conditionalFormatting sqref="C30:Z30">
    <cfRule type="expression" dxfId="31" priority="2" stopIfTrue="1">
      <formula>IF(NegotiationDay&lt;=AD26,TRUE,FALSE)</formula>
    </cfRule>
  </conditionalFormatting>
  <conditionalFormatting sqref="AA30:AI30">
    <cfRule type="expression" dxfId="30" priority="3" stopIfTrue="1">
      <formula>IF(NegotiationDay&lt;=AT26,TRUE,FALSE)</formula>
    </cfRule>
  </conditionalFormatting>
  <conditionalFormatting sqref="D6:J9 L6:R9 T6:Z9 AB6:AH9 D14:J17 L14:R17 T14:Z17 AB14:AH17 D22:J25 L22:R25 T22:Z25 AB22:AH25">
    <cfRule type="expression" dxfId="29" priority="4" stopIfTrue="1">
      <formula>IF(ISNA(VLOOKUP(D6,Holidays,1,FALSE)),FALSE,HolidayDisplay)</formula>
    </cfRule>
    <cfRule type="expression" dxfId="28" priority="5" stopIfTrue="1">
      <formula>(WEEKDAY(D6)=1)</formula>
    </cfRule>
  </conditionalFormatting>
  <conditionalFormatting sqref="D10:D11 L10:L11 T10:T11 AB10:AB11 D18:D19 L18:L19 T18:T19 AB18:AB19 D26:D27 L26:L27 T26:T27 AB26:AB27">
    <cfRule type="expression" dxfId="27" priority="6" stopIfTrue="1">
      <formula>NOT(ISNUMBER(D10))</formula>
    </cfRule>
    <cfRule type="expression" dxfId="26" priority="7" stopIfTrue="1">
      <formula>IF(ISNA(VLOOKUP(D10,Holidays,1,FALSE)),FALSE,HolidayDisplay)</formula>
    </cfRule>
    <cfRule type="expression" dxfId="25" priority="8" stopIfTrue="1">
      <formula>(WEEKDAY(D10)=1)</formula>
    </cfRule>
  </conditionalFormatting>
  <conditionalFormatting sqref="E10:E11 M10:M11 U10:U11 AC10:AC11 E18:E19 M18:M19 U18:U19 AC18:AC19 E26:E27 M26:M27 U26:U27 AC26:AC27">
    <cfRule type="expression" dxfId="24" priority="9" stopIfTrue="1">
      <formula>NOT(ISNUMBER(D10))</formula>
    </cfRule>
    <cfRule type="expression" dxfId="23" priority="10" stopIfTrue="1">
      <formula>IF(ISNA(VLOOKUP(E10,Holidays,1,FALSE)),FALSE,HolidayDisplay)</formula>
    </cfRule>
    <cfRule type="expression" dxfId="22" priority="11" stopIfTrue="1">
      <formula>(WEEKDAY(E10)=1)</formula>
    </cfRule>
  </conditionalFormatting>
  <conditionalFormatting sqref="F10:F11 N10:N11 V10:V11 AD10:AD11 F18:F19 N18:N19 V18:V19 AD18:AD19 F26:F27 N26:N27 V26:V27 AD26:AD27">
    <cfRule type="expression" dxfId="21" priority="12" stopIfTrue="1">
      <formula>NOT(ISNUMBER(D10))</formula>
    </cfRule>
    <cfRule type="expression" dxfId="20" priority="13" stopIfTrue="1">
      <formula>IF(ISNA(VLOOKUP(F10,Holidays,1,FALSE)),FALSE,HolidayDisplay)</formula>
    </cfRule>
    <cfRule type="expression" dxfId="19" priority="14" stopIfTrue="1">
      <formula>(WEEKDAY(F10)=1)</formula>
    </cfRule>
  </conditionalFormatting>
  <conditionalFormatting sqref="G10:G11 O10:O11 W10:W11 AE10:AE11 G18:G19 O18:O19 W18:W19 AE18:AE19 G26:G27 O26:O27 W26:W27 AE26:AE27">
    <cfRule type="expression" dxfId="18" priority="15" stopIfTrue="1">
      <formula>NOT(ISNUMBER(D10))</formula>
    </cfRule>
    <cfRule type="expression" dxfId="17" priority="16" stopIfTrue="1">
      <formula>IF(ISNA(VLOOKUP(G10,Holidays,1,FALSE)),FALSE,HolidayDisplay)</formula>
    </cfRule>
    <cfRule type="expression" dxfId="16" priority="17" stopIfTrue="1">
      <formula>(WEEKDAY(G10)=1)</formula>
    </cfRule>
  </conditionalFormatting>
  <conditionalFormatting sqref="H10:H11 P10:P11 X10:X11 AF10:AF11 H18:H19 P18:P19 X18:X19 AF18:AF19 H26:H27 P26:P27 X26:X27 AF26:AF27">
    <cfRule type="expression" dxfId="15" priority="18" stopIfTrue="1">
      <formula>NOT(ISNUMBER(D10))</formula>
    </cfRule>
    <cfRule type="expression" dxfId="14" priority="19" stopIfTrue="1">
      <formula>IF(ISNA(VLOOKUP(H10,Holidays,1,FALSE)),FALSE,HolidayDisplay)</formula>
    </cfRule>
    <cfRule type="expression" dxfId="13" priority="20" stopIfTrue="1">
      <formula>(WEEKDAY(H10)=1)</formula>
    </cfRule>
  </conditionalFormatting>
  <conditionalFormatting sqref="I10:I11 Q10:Q11 Y10:Y11 AG10:AG11 I18:I19 Q18:Q19 Y18:Y19 AG18:AG19 I26:I27 Q26:Q27 Y26:Y27 AG26:AG27">
    <cfRule type="expression" dxfId="12" priority="21" stopIfTrue="1">
      <formula>NOT(ISNUMBER(D10))</formula>
    </cfRule>
    <cfRule type="expression" dxfId="11" priority="22" stopIfTrue="1">
      <formula>IF(ISNA(VLOOKUP(I10,Holidays,1,FALSE)),FALSE,HolidayDisplay)</formula>
    </cfRule>
    <cfRule type="expression" dxfId="10" priority="23" stopIfTrue="1">
      <formula>(WEEKDAY(I10)=1)</formula>
    </cfRule>
  </conditionalFormatting>
  <conditionalFormatting sqref="J10:J11 R10:R11 Z10:Z11 AH10:AH11 J18:J19 R18:R19 Z18:Z19 AH18:AH19 J26:J27 R26:R27 Z26:Z27 AH26:AH27">
    <cfRule type="expression" dxfId="9" priority="24" stopIfTrue="1">
      <formula>NOT(ISNUMBER(D10))</formula>
    </cfRule>
    <cfRule type="expression" dxfId="8" priority="25" stopIfTrue="1">
      <formula>IF(ISNA(VLOOKUP(J10,Holidays,1,FALSE)),FALSE,HolidayDisplay)</formula>
    </cfRule>
    <cfRule type="expression" dxfId="7" priority="26" stopIfTrue="1">
      <formula>(WEEKDAY(J10)=1)</formula>
    </cfRule>
  </conditionalFormatting>
  <conditionalFormatting sqref="AJ30">
    <cfRule type="expression" dxfId="6" priority="1" stopIfTrue="1">
      <formula>IF(NegotiationDay&lt;=BC26,TRUE,FALSE)</formula>
    </cfRule>
  </conditionalFormatting>
  <printOptions horizontalCentered="1" verticalCentered="1"/>
  <pageMargins left="0.2" right="0.2" top="0.25" bottom="0.25" header="0" footer="0"/>
  <pageSetup scale="113" orientation="landscape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FFC000"/>
  </sheetPr>
  <dimension ref="B1:AS55"/>
  <sheetViews>
    <sheetView showGridLines="0" tabSelected="1" zoomScale="110" zoomScaleNormal="110" zoomScalePageLayoutView="110" workbookViewId="0">
      <pane ySplit="5" topLeftCell="A10" activePane="bottomLeft" state="frozen"/>
      <selection sqref="A1:AH1"/>
      <selection pane="bottomLeft" activeCell="AI31" sqref="AI31"/>
    </sheetView>
  </sheetViews>
  <sheetFormatPr baseColWidth="10" defaultColWidth="9.1640625" defaultRowHeight="10" x14ac:dyDescent="0"/>
  <cols>
    <col min="1" max="8" width="4.1640625" style="13" customWidth="1"/>
    <col min="9" max="9" width="0.83203125" style="13" customWidth="1"/>
    <col min="10" max="16" width="4.1640625" style="13" customWidth="1"/>
    <col min="17" max="17" width="0.83203125" style="13" customWidth="1"/>
    <col min="18" max="24" width="4.1640625" style="13" customWidth="1"/>
    <col min="25" max="25" width="0.83203125" style="13" customWidth="1"/>
    <col min="26" max="32" width="4.1640625" style="13" customWidth="1"/>
    <col min="33" max="33" width="0.83203125" style="13" customWidth="1"/>
    <col min="34" max="34" width="2.33203125" style="13" customWidth="1"/>
    <col min="35" max="35" width="6.1640625" style="13" customWidth="1"/>
    <col min="36" max="41" width="4.33203125" style="13" customWidth="1"/>
    <col min="42" max="16384" width="9.1640625" style="13"/>
  </cols>
  <sheetData>
    <row r="1" spans="2:42" s="100" customFormat="1" ht="11">
      <c r="B1" s="97"/>
      <c r="C1" s="98"/>
      <c r="D1" s="98"/>
      <c r="E1" s="98"/>
      <c r="F1" s="98"/>
      <c r="G1" s="98"/>
      <c r="H1" s="98"/>
      <c r="I1" s="98"/>
      <c r="J1" s="98"/>
      <c r="K1" s="98"/>
      <c r="L1" s="98"/>
      <c r="M1" s="144">
        <v>2018</v>
      </c>
      <c r="N1" s="144"/>
      <c r="O1" s="98" t="s">
        <v>17</v>
      </c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9"/>
    </row>
    <row r="2" spans="2:42" s="21" customFormat="1" ht="11" thickBot="1">
      <c r="B2" s="145" t="s">
        <v>50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2:42" ht="11" thickBot="1">
      <c r="B3" s="21" t="s">
        <v>18</v>
      </c>
      <c r="E3" s="146"/>
      <c r="F3" s="147"/>
      <c r="G3" s="147"/>
      <c r="H3" s="147"/>
      <c r="I3" s="147"/>
      <c r="J3" s="148"/>
      <c r="T3" s="21" t="s">
        <v>19</v>
      </c>
      <c r="X3" s="109">
        <f>(IF(M1=YEAR(E4),15*(MONTH(E4)&lt;10),15*(M1&gt;YEAR(E4)))+5*((M1-YEAR(E4))&gt;=2)+5*((M1-YEAR(E4))&gt;=10)+5*((M1-YEAR(E4))&gt;=20))*(E4&gt;0)</f>
        <v>0</v>
      </c>
      <c r="AA3" s="21" t="s">
        <v>20</v>
      </c>
      <c r="AF3" s="110">
        <f>(H21+P21+X21)+(AF21+H38+P38)+(X38+AF38+H55)+(P55+X55+AF55)</f>
        <v>0</v>
      </c>
    </row>
    <row r="4" spans="2:42" ht="11" thickBot="1">
      <c r="B4" s="21" t="s">
        <v>21</v>
      </c>
      <c r="E4" s="149"/>
      <c r="F4" s="150"/>
      <c r="G4" s="151"/>
      <c r="H4" s="115" t="s">
        <v>51</v>
      </c>
      <c r="M4" s="108" t="s">
        <v>22</v>
      </c>
      <c r="N4" s="149"/>
      <c r="O4" s="150"/>
      <c r="P4" s="151"/>
      <c r="Q4" s="122" t="s">
        <v>51</v>
      </c>
      <c r="T4" s="21" t="s">
        <v>23</v>
      </c>
      <c r="X4" s="107"/>
      <c r="AA4" s="21" t="s">
        <v>24</v>
      </c>
      <c r="AF4" s="110">
        <f>X3+X4-AF3</f>
        <v>0</v>
      </c>
    </row>
    <row r="5" spans="2:42" ht="6" customHeight="1"/>
    <row r="6" spans="2:42" ht="10.5" customHeight="1">
      <c r="B6" s="141" t="str">
        <f>UPPER(TEXT(H8,"mmmm"))</f>
        <v>JANUARY</v>
      </c>
      <c r="C6" s="142"/>
      <c r="D6" s="142"/>
      <c r="E6" s="142"/>
      <c r="F6" s="142"/>
      <c r="G6" s="142"/>
      <c r="H6" s="143"/>
      <c r="J6" s="141" t="str">
        <f>UPPER(TEXT(P8,"mmmm"))</f>
        <v>FEBRUARY</v>
      </c>
      <c r="K6" s="142"/>
      <c r="L6" s="142"/>
      <c r="M6" s="142"/>
      <c r="N6" s="142"/>
      <c r="O6" s="142"/>
      <c r="P6" s="143"/>
      <c r="R6" s="141" t="str">
        <f>UPPER(TEXT(X8,"mmmm"))</f>
        <v>MARCH</v>
      </c>
      <c r="S6" s="142"/>
      <c r="T6" s="142"/>
      <c r="U6" s="142"/>
      <c r="V6" s="142"/>
      <c r="W6" s="142"/>
      <c r="X6" s="143"/>
      <c r="Z6" s="141" t="str">
        <f>UPPER(TEXT(AF8,"mmmm"))</f>
        <v>APRIL</v>
      </c>
      <c r="AA6" s="142"/>
      <c r="AB6" s="142"/>
      <c r="AC6" s="142"/>
      <c r="AD6" s="142"/>
      <c r="AE6" s="142"/>
      <c r="AF6" s="143"/>
    </row>
    <row r="7" spans="2:42" ht="10.5" customHeight="1">
      <c r="B7" s="14">
        <f t="shared" ref="B7:G7" si="0">C7-1</f>
        <v>43100</v>
      </c>
      <c r="C7" s="15">
        <f t="shared" si="0"/>
        <v>43101</v>
      </c>
      <c r="D7" s="15">
        <f t="shared" si="0"/>
        <v>43102</v>
      </c>
      <c r="E7" s="15">
        <f t="shared" si="0"/>
        <v>43103</v>
      </c>
      <c r="F7" s="15">
        <f t="shared" si="0"/>
        <v>43104</v>
      </c>
      <c r="G7" s="15">
        <f t="shared" si="0"/>
        <v>43105</v>
      </c>
      <c r="H7" s="14">
        <f>H8</f>
        <v>43106</v>
      </c>
      <c r="J7" s="14">
        <f t="shared" ref="J7:O7" si="1">K7-1</f>
        <v>43128</v>
      </c>
      <c r="K7" s="15">
        <f t="shared" si="1"/>
        <v>43129</v>
      </c>
      <c r="L7" s="15">
        <f t="shared" si="1"/>
        <v>43130</v>
      </c>
      <c r="M7" s="15">
        <f t="shared" si="1"/>
        <v>43131</v>
      </c>
      <c r="N7" s="15">
        <f t="shared" si="1"/>
        <v>43132</v>
      </c>
      <c r="O7" s="15">
        <f t="shared" si="1"/>
        <v>43133</v>
      </c>
      <c r="P7" s="14">
        <f>P8</f>
        <v>43134</v>
      </c>
      <c r="R7" s="14">
        <f t="shared" ref="R7:W7" si="2">S7-1</f>
        <v>43156</v>
      </c>
      <c r="S7" s="15">
        <f t="shared" si="2"/>
        <v>43157</v>
      </c>
      <c r="T7" s="15">
        <f t="shared" si="2"/>
        <v>43158</v>
      </c>
      <c r="U7" s="15">
        <f t="shared" si="2"/>
        <v>43159</v>
      </c>
      <c r="V7" s="15">
        <f t="shared" si="2"/>
        <v>43160</v>
      </c>
      <c r="W7" s="15">
        <f t="shared" si="2"/>
        <v>43161</v>
      </c>
      <c r="X7" s="14">
        <f>X8</f>
        <v>43162</v>
      </c>
      <c r="Z7" s="14">
        <f t="shared" ref="Z7:AE7" si="3">AA7-1</f>
        <v>43191</v>
      </c>
      <c r="AA7" s="15">
        <f t="shared" si="3"/>
        <v>43192</v>
      </c>
      <c r="AB7" s="15">
        <f t="shared" si="3"/>
        <v>43193</v>
      </c>
      <c r="AC7" s="15">
        <f t="shared" si="3"/>
        <v>43194</v>
      </c>
      <c r="AD7" s="15">
        <f t="shared" si="3"/>
        <v>43195</v>
      </c>
      <c r="AE7" s="15">
        <f t="shared" si="3"/>
        <v>43196</v>
      </c>
      <c r="AF7" s="14">
        <f>AF8</f>
        <v>43197</v>
      </c>
      <c r="AI7" s="21" t="s">
        <v>25</v>
      </c>
      <c r="AJ7" s="21"/>
      <c r="AK7" s="21"/>
      <c r="AL7" s="21"/>
      <c r="AM7" s="21"/>
      <c r="AN7" s="21"/>
      <c r="AO7" s="21"/>
      <c r="AP7" s="21"/>
    </row>
    <row r="8" spans="2:42" ht="10.5" customHeight="1">
      <c r="B8" s="16" t="str">
        <f t="shared" ref="B8:G8" si="4">IF(ISNUMBER(C8),IF(DAY(C8-1)&gt;DAY(C8),"",C8-1),"")</f>
        <v/>
      </c>
      <c r="C8" s="17">
        <f t="shared" si="4"/>
        <v>43101</v>
      </c>
      <c r="D8" s="17">
        <f t="shared" si="4"/>
        <v>43102</v>
      </c>
      <c r="E8" s="17">
        <f t="shared" si="4"/>
        <v>43103</v>
      </c>
      <c r="F8" s="17">
        <f t="shared" si="4"/>
        <v>43104</v>
      </c>
      <c r="G8" s="17">
        <f t="shared" si="4"/>
        <v>43105</v>
      </c>
      <c r="H8" s="18">
        <f>DATE(M1,1,8)-MOD((WEEKDAY(DATE(M1,1,8))-1),7)-1</f>
        <v>43106</v>
      </c>
      <c r="J8" s="16" t="str">
        <f t="shared" ref="J8:O8" si="5">IF(ISNUMBER(K8),IF(DAY(K8-1)&gt;DAY(K8),"",K8-1),"")</f>
        <v/>
      </c>
      <c r="K8" s="17" t="str">
        <f t="shared" si="5"/>
        <v/>
      </c>
      <c r="L8" s="17" t="str">
        <f t="shared" si="5"/>
        <v/>
      </c>
      <c r="M8" s="17" t="str">
        <f t="shared" si="5"/>
        <v/>
      </c>
      <c r="N8" s="17">
        <f t="shared" si="5"/>
        <v>43132</v>
      </c>
      <c r="O8" s="17">
        <f t="shared" si="5"/>
        <v>43133</v>
      </c>
      <c r="P8" s="18">
        <f>DATE(YEAR(H8),MONTH(H8)+1,8)-MOD((WEEKDAY(DATE(YEAR(H8),MONTH(H8)+1,8))-WEEKDAY(B10)),7)-1</f>
        <v>43134</v>
      </c>
      <c r="R8" s="16" t="str">
        <f t="shared" ref="R8:W8" si="6">IF(ISNUMBER(S8),IF(DAY(S8-1)&gt;DAY(S8),"",S8-1),"")</f>
        <v/>
      </c>
      <c r="S8" s="17" t="str">
        <f t="shared" si="6"/>
        <v/>
      </c>
      <c r="T8" s="17" t="str">
        <f t="shared" si="6"/>
        <v/>
      </c>
      <c r="U8" s="17" t="str">
        <f t="shared" si="6"/>
        <v/>
      </c>
      <c r="V8" s="17">
        <f>IF(ISNUMBER(W8),IF(DAY(W8-1)&gt;DAY(W8),"",W8-1),"")</f>
        <v>43160</v>
      </c>
      <c r="W8" s="17">
        <f t="shared" si="6"/>
        <v>43161</v>
      </c>
      <c r="X8" s="18">
        <f>DATE(YEAR(P8),MONTH(P8)+1,8)-MOD((WEEKDAY(DATE(YEAR(P8),MONTH(P8)+1,8))-WEEKDAY(J10)),7)-1</f>
        <v>43162</v>
      </c>
      <c r="Z8" s="16">
        <f t="shared" ref="Z8:AE8" si="7">IF(ISNUMBER(AA8),IF(DAY(AA8-1)&gt;DAY(AA8),"",AA8-1),"")</f>
        <v>43191</v>
      </c>
      <c r="AA8" s="17">
        <f t="shared" si="7"/>
        <v>43192</v>
      </c>
      <c r="AB8" s="17">
        <f t="shared" si="7"/>
        <v>43193</v>
      </c>
      <c r="AC8" s="17">
        <f t="shared" si="7"/>
        <v>43194</v>
      </c>
      <c r="AD8" s="17">
        <f t="shared" si="7"/>
        <v>43195</v>
      </c>
      <c r="AE8" s="17">
        <f t="shared" si="7"/>
        <v>43196</v>
      </c>
      <c r="AF8" s="18">
        <f>DATE(YEAR(X8),MONTH(X8)+1,8)-MOD((WEEKDAY(DATE(YEAR(X8),MONTH(X8)+1,8))-WEEKDAY(R10)),7)-1</f>
        <v>43197</v>
      </c>
      <c r="AI8" s="22" t="s">
        <v>26</v>
      </c>
      <c r="AJ8" s="21" t="s">
        <v>27</v>
      </c>
    </row>
    <row r="9" spans="2:42" s="21" customFormat="1" ht="10.5" customHeight="1">
      <c r="B9" s="19"/>
      <c r="C9" s="20"/>
      <c r="D9" s="20"/>
      <c r="E9" s="20"/>
      <c r="F9" s="20"/>
      <c r="G9" s="20"/>
      <c r="H9" s="19"/>
      <c r="J9" s="19"/>
      <c r="K9" s="20"/>
      <c r="L9" s="20"/>
      <c r="M9" s="20"/>
      <c r="N9" s="20"/>
      <c r="O9" s="20"/>
      <c r="P9" s="19"/>
      <c r="R9" s="19"/>
      <c r="S9" s="20"/>
      <c r="T9" s="20"/>
      <c r="U9" s="20"/>
      <c r="V9" s="20"/>
      <c r="W9" s="20"/>
      <c r="X9" s="19"/>
      <c r="Z9" s="19"/>
      <c r="AA9" s="20"/>
      <c r="AB9" s="20"/>
      <c r="AC9" s="20"/>
      <c r="AD9" s="20"/>
      <c r="AE9" s="20"/>
      <c r="AF9" s="19"/>
      <c r="AI9" s="22" t="s">
        <v>28</v>
      </c>
      <c r="AJ9" s="21" t="s">
        <v>49</v>
      </c>
    </row>
    <row r="10" spans="2:42" ht="10.5" customHeight="1">
      <c r="B10" s="18">
        <f>H8+1</f>
        <v>43107</v>
      </c>
      <c r="C10" s="17">
        <f t="shared" ref="C10:H10" si="8">B10+1</f>
        <v>43108</v>
      </c>
      <c r="D10" s="17">
        <f t="shared" si="8"/>
        <v>43109</v>
      </c>
      <c r="E10" s="17">
        <f t="shared" si="8"/>
        <v>43110</v>
      </c>
      <c r="F10" s="17">
        <f t="shared" si="8"/>
        <v>43111</v>
      </c>
      <c r="G10" s="17">
        <f t="shared" si="8"/>
        <v>43112</v>
      </c>
      <c r="H10" s="18">
        <f t="shared" si="8"/>
        <v>43113</v>
      </c>
      <c r="J10" s="18">
        <f>P8+1</f>
        <v>43135</v>
      </c>
      <c r="K10" s="17">
        <f t="shared" ref="K10:P10" si="9">J10+1</f>
        <v>43136</v>
      </c>
      <c r="L10" s="17">
        <f t="shared" si="9"/>
        <v>43137</v>
      </c>
      <c r="M10" s="17">
        <f t="shared" si="9"/>
        <v>43138</v>
      </c>
      <c r="N10" s="17">
        <f t="shared" si="9"/>
        <v>43139</v>
      </c>
      <c r="O10" s="17">
        <f t="shared" si="9"/>
        <v>43140</v>
      </c>
      <c r="P10" s="18">
        <f t="shared" si="9"/>
        <v>43141</v>
      </c>
      <c r="R10" s="18">
        <f>X8+1</f>
        <v>43163</v>
      </c>
      <c r="S10" s="17">
        <f t="shared" ref="S10:T10" si="10">R10+1</f>
        <v>43164</v>
      </c>
      <c r="T10" s="17">
        <f t="shared" si="10"/>
        <v>43165</v>
      </c>
      <c r="U10" s="17">
        <f>T10+1</f>
        <v>43166</v>
      </c>
      <c r="V10" s="17">
        <f t="shared" ref="V10:X10" si="11">U10+1</f>
        <v>43167</v>
      </c>
      <c r="W10" s="17">
        <f t="shared" si="11"/>
        <v>43168</v>
      </c>
      <c r="X10" s="116">
        <f t="shared" si="11"/>
        <v>43169</v>
      </c>
      <c r="Z10" s="18">
        <f>AF8+1</f>
        <v>43198</v>
      </c>
      <c r="AA10" s="17">
        <f t="shared" ref="AA10:AF10" si="12">Z10+1</f>
        <v>43199</v>
      </c>
      <c r="AB10" s="17">
        <f t="shared" si="12"/>
        <v>43200</v>
      </c>
      <c r="AC10" s="17">
        <f t="shared" si="12"/>
        <v>43201</v>
      </c>
      <c r="AD10" s="17">
        <f t="shared" si="12"/>
        <v>43202</v>
      </c>
      <c r="AE10" s="17">
        <f t="shared" si="12"/>
        <v>43203</v>
      </c>
      <c r="AF10" s="18">
        <f t="shared" si="12"/>
        <v>43204</v>
      </c>
      <c r="AI10" s="22" t="s">
        <v>36</v>
      </c>
      <c r="AJ10" s="21" t="s">
        <v>29</v>
      </c>
      <c r="AK10" s="21"/>
      <c r="AL10" s="21"/>
    </row>
    <row r="11" spans="2:42" s="21" customFormat="1" ht="10.5" customHeight="1">
      <c r="B11" s="19"/>
      <c r="C11" s="20"/>
      <c r="D11" s="20"/>
      <c r="E11" s="20"/>
      <c r="F11" s="20"/>
      <c r="G11" s="20" t="s">
        <v>42</v>
      </c>
      <c r="H11" s="19"/>
      <c r="J11" s="19"/>
      <c r="K11" s="20"/>
      <c r="L11" s="20"/>
      <c r="M11" s="20"/>
      <c r="N11" s="20"/>
      <c r="O11" s="20"/>
      <c r="P11" s="19"/>
      <c r="R11" s="19"/>
      <c r="S11" s="20"/>
      <c r="T11" s="20"/>
      <c r="U11" s="20"/>
      <c r="V11" s="20"/>
      <c r="W11" s="20"/>
      <c r="X11" s="19"/>
      <c r="Z11" s="19"/>
      <c r="AA11" s="20"/>
      <c r="AB11" s="20"/>
      <c r="AC11" s="20"/>
      <c r="AD11" s="20"/>
      <c r="AE11" s="20" t="s">
        <v>42</v>
      </c>
      <c r="AF11" s="19"/>
      <c r="AI11" s="22" t="s">
        <v>37</v>
      </c>
      <c r="AJ11" s="21" t="s">
        <v>30</v>
      </c>
      <c r="AK11" s="13"/>
      <c r="AL11" s="13"/>
    </row>
    <row r="12" spans="2:42" ht="10.5" customHeight="1">
      <c r="B12" s="18">
        <f>H10+1</f>
        <v>43114</v>
      </c>
      <c r="C12" s="17">
        <f t="shared" ref="C12:H12" si="13">B12+1</f>
        <v>43115</v>
      </c>
      <c r="D12" s="17">
        <f t="shared" si="13"/>
        <v>43116</v>
      </c>
      <c r="E12" s="17">
        <f t="shared" si="13"/>
        <v>43117</v>
      </c>
      <c r="F12" s="17">
        <f t="shared" si="13"/>
        <v>43118</v>
      </c>
      <c r="G12" s="17">
        <f t="shared" si="13"/>
        <v>43119</v>
      </c>
      <c r="H12" s="18">
        <f t="shared" si="13"/>
        <v>43120</v>
      </c>
      <c r="J12" s="18">
        <f>P10+1</f>
        <v>43142</v>
      </c>
      <c r="K12" s="17">
        <f t="shared" ref="K12:P12" si="14">J12+1</f>
        <v>43143</v>
      </c>
      <c r="L12" s="17">
        <f t="shared" si="14"/>
        <v>43144</v>
      </c>
      <c r="M12" s="17">
        <f t="shared" si="14"/>
        <v>43145</v>
      </c>
      <c r="N12" s="17">
        <f t="shared" si="14"/>
        <v>43146</v>
      </c>
      <c r="O12" s="17">
        <f t="shared" si="14"/>
        <v>43147</v>
      </c>
      <c r="P12" s="18">
        <f t="shared" si="14"/>
        <v>43148</v>
      </c>
      <c r="R12" s="18">
        <f>X10+1</f>
        <v>43170</v>
      </c>
      <c r="S12" s="17">
        <f t="shared" ref="S12:X12" si="15">R12+1</f>
        <v>43171</v>
      </c>
      <c r="T12" s="17">
        <f t="shared" si="15"/>
        <v>43172</v>
      </c>
      <c r="U12" s="17">
        <f t="shared" si="15"/>
        <v>43173</v>
      </c>
      <c r="V12" s="17">
        <f t="shared" si="15"/>
        <v>43174</v>
      </c>
      <c r="W12" s="17">
        <f t="shared" si="15"/>
        <v>43175</v>
      </c>
      <c r="X12" s="18">
        <f t="shared" si="15"/>
        <v>43176</v>
      </c>
      <c r="Z12" s="18">
        <f>AF10+1</f>
        <v>43205</v>
      </c>
      <c r="AA12" s="17">
        <f t="shared" ref="AA12:AF12" si="16">Z12+1</f>
        <v>43206</v>
      </c>
      <c r="AB12" s="17">
        <f t="shared" si="16"/>
        <v>43207</v>
      </c>
      <c r="AC12" s="17">
        <f t="shared" si="16"/>
        <v>43208</v>
      </c>
      <c r="AD12" s="17">
        <f t="shared" si="16"/>
        <v>43209</v>
      </c>
      <c r="AE12" s="17">
        <f t="shared" si="16"/>
        <v>43210</v>
      </c>
      <c r="AF12" s="18">
        <f t="shared" si="16"/>
        <v>43211</v>
      </c>
      <c r="AI12" s="23" t="s">
        <v>31</v>
      </c>
      <c r="AJ12" s="21" t="s">
        <v>32</v>
      </c>
      <c r="AK12" s="21"/>
      <c r="AL12" s="21"/>
    </row>
    <row r="13" spans="2:42" s="21" customFormat="1" ht="10.5" customHeight="1">
      <c r="B13" s="19"/>
      <c r="C13" s="20"/>
      <c r="D13" s="20"/>
      <c r="E13" s="20"/>
      <c r="F13" s="20"/>
      <c r="G13" s="20"/>
      <c r="H13" s="19"/>
      <c r="J13" s="19"/>
      <c r="K13" s="20"/>
      <c r="L13" s="20"/>
      <c r="M13" s="20"/>
      <c r="N13" s="20" t="s">
        <v>42</v>
      </c>
      <c r="O13" s="20"/>
      <c r="P13" s="19"/>
      <c r="R13" s="19"/>
      <c r="S13" s="20"/>
      <c r="T13" s="20"/>
      <c r="U13" s="20"/>
      <c r="V13" s="20" t="s">
        <v>42</v>
      </c>
      <c r="W13" s="20"/>
      <c r="X13" s="19"/>
      <c r="Z13" s="19"/>
      <c r="AA13" s="20"/>
      <c r="AB13" s="20"/>
      <c r="AC13" s="20"/>
      <c r="AD13" s="20"/>
      <c r="AE13" s="20"/>
      <c r="AF13" s="19"/>
      <c r="AI13" s="24"/>
      <c r="AJ13" s="21" t="s">
        <v>33</v>
      </c>
      <c r="AK13" s="13"/>
      <c r="AL13" s="13"/>
    </row>
    <row r="14" spans="2:42" ht="10.5" customHeight="1">
      <c r="B14" s="18">
        <f>H12+1</f>
        <v>43121</v>
      </c>
      <c r="C14" s="17">
        <f>B14+1</f>
        <v>43122</v>
      </c>
      <c r="D14" s="17">
        <f t="shared" ref="D14:H14" si="17">C14+1</f>
        <v>43123</v>
      </c>
      <c r="E14" s="17">
        <f t="shared" si="17"/>
        <v>43124</v>
      </c>
      <c r="F14" s="17">
        <f t="shared" si="17"/>
        <v>43125</v>
      </c>
      <c r="G14" s="17">
        <f t="shared" si="17"/>
        <v>43126</v>
      </c>
      <c r="H14" s="18">
        <f t="shared" si="17"/>
        <v>43127</v>
      </c>
      <c r="J14" s="18">
        <f>P12+1</f>
        <v>43149</v>
      </c>
      <c r="K14" s="17">
        <f t="shared" ref="K14:P14" si="18">J14+1</f>
        <v>43150</v>
      </c>
      <c r="L14" s="17">
        <f t="shared" si="18"/>
        <v>43151</v>
      </c>
      <c r="M14" s="17">
        <f t="shared" si="18"/>
        <v>43152</v>
      </c>
      <c r="N14" s="17">
        <f t="shared" si="18"/>
        <v>43153</v>
      </c>
      <c r="O14" s="17">
        <f t="shared" si="18"/>
        <v>43154</v>
      </c>
      <c r="P14" s="18">
        <f t="shared" si="18"/>
        <v>43155</v>
      </c>
      <c r="R14" s="18">
        <f>X12+1</f>
        <v>43177</v>
      </c>
      <c r="S14" s="17">
        <f t="shared" ref="S14:X14" si="19">R14+1</f>
        <v>43178</v>
      </c>
      <c r="T14" s="17">
        <f t="shared" si="19"/>
        <v>43179</v>
      </c>
      <c r="U14" s="17">
        <f t="shared" si="19"/>
        <v>43180</v>
      </c>
      <c r="V14" s="17">
        <f t="shared" si="19"/>
        <v>43181</v>
      </c>
      <c r="W14" s="17">
        <f t="shared" si="19"/>
        <v>43182</v>
      </c>
      <c r="X14" s="18">
        <f t="shared" si="19"/>
        <v>43183</v>
      </c>
      <c r="Z14" s="18">
        <f>AF12+1</f>
        <v>43212</v>
      </c>
      <c r="AA14" s="17">
        <f t="shared" ref="AA14:AF14" si="20">Z14+1</f>
        <v>43213</v>
      </c>
      <c r="AB14" s="17">
        <f t="shared" si="20"/>
        <v>43214</v>
      </c>
      <c r="AC14" s="17">
        <f t="shared" si="20"/>
        <v>43215</v>
      </c>
      <c r="AD14" s="17">
        <f t="shared" si="20"/>
        <v>43216</v>
      </c>
      <c r="AE14" s="17">
        <f t="shared" si="20"/>
        <v>43217</v>
      </c>
      <c r="AF14" s="18">
        <f t="shared" si="20"/>
        <v>43218</v>
      </c>
      <c r="AI14" s="25"/>
      <c r="AJ14" s="21" t="s">
        <v>38</v>
      </c>
      <c r="AK14" s="21"/>
      <c r="AL14" s="21" t="s">
        <v>74</v>
      </c>
    </row>
    <row r="15" spans="2:42" s="21" customFormat="1" ht="10.5" customHeight="1">
      <c r="B15" s="19"/>
      <c r="C15" s="20"/>
      <c r="D15" s="20"/>
      <c r="E15" s="20"/>
      <c r="F15" s="20"/>
      <c r="G15" s="20"/>
      <c r="H15" s="19"/>
      <c r="J15" s="19"/>
      <c r="K15" s="20"/>
      <c r="L15" s="20"/>
      <c r="M15" s="20"/>
      <c r="N15" s="20"/>
      <c r="O15" s="20"/>
      <c r="P15" s="19"/>
      <c r="R15" s="19"/>
      <c r="S15" s="20"/>
      <c r="T15" s="20"/>
      <c r="U15" s="20"/>
      <c r="V15" s="20"/>
      <c r="W15" s="20"/>
      <c r="X15" s="19"/>
      <c r="Z15" s="19"/>
      <c r="AA15" s="20"/>
      <c r="AB15" s="20"/>
      <c r="AC15" s="20"/>
      <c r="AD15" s="20"/>
      <c r="AE15" s="20"/>
      <c r="AF15" s="19"/>
      <c r="AI15" s="111" t="s">
        <v>42</v>
      </c>
      <c r="AJ15" s="21" t="s">
        <v>39</v>
      </c>
      <c r="AK15" s="13"/>
      <c r="AL15" s="13"/>
    </row>
    <row r="16" spans="2:42" ht="10.5" customHeight="1">
      <c r="B16" s="18">
        <f>IF(ISNUMBER(H14),IF(MONTH(H14+1)=MONTH(H14),H14+1,""),"")</f>
        <v>43128</v>
      </c>
      <c r="C16" s="17">
        <f>IF(ISNUMBER(B16),IF(MONTH(B16+1)=MONTH(B16),B16+1,""),"")</f>
        <v>43129</v>
      </c>
      <c r="D16" s="17">
        <f t="shared" ref="D16:H18" si="21">IF(ISNUMBER(C16),IF(MONTH(C16+1)=MONTH(C16),C16+1,""),"")</f>
        <v>43130</v>
      </c>
      <c r="E16" s="17">
        <f t="shared" si="21"/>
        <v>43131</v>
      </c>
      <c r="F16" s="17" t="str">
        <f t="shared" si="21"/>
        <v/>
      </c>
      <c r="G16" s="17" t="str">
        <f t="shared" si="21"/>
        <v/>
      </c>
      <c r="H16" s="18" t="str">
        <f t="shared" si="21"/>
        <v/>
      </c>
      <c r="J16" s="18">
        <f>IF(ISNUMBER(P14),IF(MONTH(P14+1)=MONTH(P14),P14+1,""),"")</f>
        <v>43156</v>
      </c>
      <c r="K16" s="17">
        <f t="shared" ref="K16:P16" si="22">IF(ISNUMBER(J16),IF(MONTH(J16+1)=MONTH(J16),J16+1,""),"")</f>
        <v>43157</v>
      </c>
      <c r="L16" s="17">
        <f t="shared" si="22"/>
        <v>43158</v>
      </c>
      <c r="M16" s="17">
        <f t="shared" si="22"/>
        <v>43159</v>
      </c>
      <c r="N16" s="17" t="str">
        <f t="shared" si="22"/>
        <v/>
      </c>
      <c r="O16" s="17" t="str">
        <f t="shared" si="22"/>
        <v/>
      </c>
      <c r="P16" s="18" t="str">
        <f t="shared" si="22"/>
        <v/>
      </c>
      <c r="R16" s="18">
        <f>IF(ISNUMBER(X14),IF(MONTH(X14+1)=MONTH(X14),X14+1,""),"")</f>
        <v>43184</v>
      </c>
      <c r="S16" s="17">
        <f t="shared" ref="S16:X16" si="23">IF(ISNUMBER(R16),IF(MONTH(R16+1)=MONTH(R16),R16+1,""),"")</f>
        <v>43185</v>
      </c>
      <c r="T16" s="17">
        <f t="shared" si="23"/>
        <v>43186</v>
      </c>
      <c r="U16" s="17">
        <f t="shared" si="23"/>
        <v>43187</v>
      </c>
      <c r="V16" s="17">
        <f t="shared" si="23"/>
        <v>43188</v>
      </c>
      <c r="W16" s="17">
        <f t="shared" si="23"/>
        <v>43189</v>
      </c>
      <c r="X16" s="18">
        <f t="shared" si="23"/>
        <v>43190</v>
      </c>
      <c r="Z16" s="18">
        <f>IF(ISNUMBER(AF14),IF(MONTH(AF14+1)=MONTH(AF14),AF14+1,""),"")</f>
        <v>43219</v>
      </c>
      <c r="AA16" s="17">
        <f t="shared" ref="AA16:AF16" si="24">IF(ISNUMBER(Z16),IF(MONTH(Z16+1)=MONTH(Z16),Z16+1,""),"")</f>
        <v>43220</v>
      </c>
      <c r="AB16" s="17" t="str">
        <f t="shared" si="24"/>
        <v/>
      </c>
      <c r="AC16" s="17" t="str">
        <f t="shared" si="24"/>
        <v/>
      </c>
      <c r="AD16" s="17" t="str">
        <f t="shared" si="24"/>
        <v/>
      </c>
      <c r="AE16" s="17" t="str">
        <f t="shared" si="24"/>
        <v/>
      </c>
      <c r="AF16" s="18" t="str">
        <f t="shared" si="24"/>
        <v/>
      </c>
    </row>
    <row r="17" spans="2:42" s="21" customFormat="1" ht="10.5" customHeight="1">
      <c r="B17" s="19"/>
      <c r="C17" s="20"/>
      <c r="D17" s="20"/>
      <c r="E17" s="20" t="s">
        <v>42</v>
      </c>
      <c r="F17" s="20"/>
      <c r="G17" s="20"/>
      <c r="H17" s="19"/>
      <c r="J17" s="19"/>
      <c r="K17" s="20"/>
      <c r="L17" s="20"/>
      <c r="M17" s="20" t="s">
        <v>42</v>
      </c>
      <c r="N17" s="20"/>
      <c r="O17" s="20"/>
      <c r="P17" s="19"/>
      <c r="R17" s="19"/>
      <c r="S17" s="20"/>
      <c r="T17" s="20"/>
      <c r="U17" s="20"/>
      <c r="V17" s="20"/>
      <c r="W17" s="20" t="s">
        <v>42</v>
      </c>
      <c r="X17" s="19"/>
      <c r="Z17" s="19"/>
      <c r="AA17" s="20" t="s">
        <v>42</v>
      </c>
      <c r="AB17" s="20"/>
      <c r="AC17" s="20"/>
      <c r="AD17" s="20"/>
      <c r="AE17" s="20"/>
      <c r="AF17" s="19"/>
      <c r="AI17" s="13"/>
      <c r="AJ17" s="13"/>
      <c r="AK17" s="13"/>
      <c r="AL17" s="13"/>
      <c r="AM17" s="13"/>
      <c r="AN17" s="13"/>
      <c r="AO17" s="13"/>
      <c r="AP17" s="13"/>
    </row>
    <row r="18" spans="2:42" ht="10.5" customHeight="1">
      <c r="B18" s="18" t="str">
        <f>IF(ISNUMBER(H16),IF(MONTH(H16+1)=MONTH(H16),H16+1,""),"")</f>
        <v/>
      </c>
      <c r="C18" s="17" t="str">
        <f>IF(ISNUMBER(B18),IF(MONTH(B18+1)=MONTH(B18),B18+1,""),"")</f>
        <v/>
      </c>
      <c r="D18" s="17" t="str">
        <f t="shared" si="21"/>
        <v/>
      </c>
      <c r="E18" s="17" t="str">
        <f t="shared" si="21"/>
        <v/>
      </c>
      <c r="F18" s="17" t="str">
        <f t="shared" si="21"/>
        <v/>
      </c>
      <c r="G18" s="17" t="str">
        <f t="shared" si="21"/>
        <v/>
      </c>
      <c r="H18" s="18" t="str">
        <f t="shared" si="21"/>
        <v/>
      </c>
      <c r="J18" s="18" t="str">
        <f>IF(ISNUMBER(P16),IF(MONTH(P16+1)=MONTH(P16),P16+1,""),"")</f>
        <v/>
      </c>
      <c r="K18" s="17" t="str">
        <f t="shared" ref="K18:P18" si="25">IF(ISNUMBER(J18),IF(MONTH(J18+1)=MONTH(J18),J18+1,""),"")</f>
        <v/>
      </c>
      <c r="L18" s="17" t="str">
        <f t="shared" si="25"/>
        <v/>
      </c>
      <c r="M18" s="17" t="str">
        <f t="shared" si="25"/>
        <v/>
      </c>
      <c r="N18" s="17" t="str">
        <f t="shared" si="25"/>
        <v/>
      </c>
      <c r="O18" s="17" t="str">
        <f t="shared" si="25"/>
        <v/>
      </c>
      <c r="P18" s="18" t="str">
        <f t="shared" si="25"/>
        <v/>
      </c>
      <c r="R18" s="18" t="str">
        <f>IF(ISNUMBER(X16),IF(MONTH(X16+1)=MONTH(X16),X16+1,""),"")</f>
        <v/>
      </c>
      <c r="S18" s="17" t="str">
        <f t="shared" ref="S18:X18" si="26">IF(ISNUMBER(R18),IF(MONTH(R18+1)=MONTH(R18),R18+1,""),"")</f>
        <v/>
      </c>
      <c r="T18" s="17" t="str">
        <f t="shared" si="26"/>
        <v/>
      </c>
      <c r="U18" s="17" t="str">
        <f t="shared" si="26"/>
        <v/>
      </c>
      <c r="V18" s="17" t="str">
        <f t="shared" si="26"/>
        <v/>
      </c>
      <c r="W18" s="17" t="str">
        <f t="shared" si="26"/>
        <v/>
      </c>
      <c r="X18" s="18" t="str">
        <f t="shared" si="26"/>
        <v/>
      </c>
      <c r="Z18" s="18" t="str">
        <f>IF(ISNUMBER(AF16),IF(MONTH(AF16+1)=MONTH(AF16),AF16+1,""),"")</f>
        <v/>
      </c>
      <c r="AA18" s="17" t="str">
        <f t="shared" ref="AA18:AF18" si="27">IF(ISNUMBER(Z18),IF(MONTH(Z18+1)=MONTH(Z18),Z18+1,""),"")</f>
        <v/>
      </c>
      <c r="AB18" s="17" t="str">
        <f t="shared" si="27"/>
        <v/>
      </c>
      <c r="AC18" s="17" t="str">
        <f t="shared" si="27"/>
        <v/>
      </c>
      <c r="AD18" s="17" t="str">
        <f t="shared" si="27"/>
        <v/>
      </c>
      <c r="AE18" s="17" t="str">
        <f t="shared" si="27"/>
        <v/>
      </c>
      <c r="AF18" s="18" t="str">
        <f t="shared" si="27"/>
        <v/>
      </c>
    </row>
    <row r="19" spans="2:42" s="21" customFormat="1" ht="10.5" customHeight="1">
      <c r="B19" s="26"/>
      <c r="C19" s="20"/>
      <c r="D19" s="20"/>
      <c r="E19" s="20"/>
      <c r="F19" s="20"/>
      <c r="G19" s="20"/>
      <c r="H19" s="19"/>
      <c r="J19" s="26"/>
      <c r="K19" s="20"/>
      <c r="L19" s="20"/>
      <c r="M19" s="20"/>
      <c r="N19" s="20"/>
      <c r="O19" s="20"/>
      <c r="P19" s="19"/>
      <c r="R19" s="26"/>
      <c r="S19" s="20"/>
      <c r="T19" s="20"/>
      <c r="U19" s="20"/>
      <c r="V19" s="20"/>
      <c r="W19" s="20"/>
      <c r="X19" s="19"/>
      <c r="Z19" s="26"/>
      <c r="AA19" s="20"/>
      <c r="AB19" s="20"/>
      <c r="AC19" s="20"/>
      <c r="AD19" s="20"/>
      <c r="AE19" s="20"/>
      <c r="AF19" s="19"/>
      <c r="AI19" s="13"/>
      <c r="AJ19" s="13"/>
    </row>
    <row r="20" spans="2:42" ht="6" customHeight="1">
      <c r="B20" s="27"/>
      <c r="C20" s="27"/>
      <c r="D20" s="27"/>
      <c r="E20" s="27"/>
      <c r="F20" s="27"/>
      <c r="G20" s="27"/>
      <c r="H20" s="27"/>
    </row>
    <row r="21" spans="2:42" s="103" customFormat="1" ht="10.5" customHeight="1">
      <c r="B21" s="101"/>
      <c r="C21" s="101"/>
      <c r="D21" s="101"/>
      <c r="E21" s="101"/>
      <c r="F21" s="101"/>
      <c r="G21" s="102" t="str">
        <f>"No. of days taken in "&amp;TEXT(H8,"mmm")</f>
        <v>No. of days taken in Jan</v>
      </c>
      <c r="H21" s="114">
        <f>COUNTIF(B8:H19,"V")+(COUNTIF(B8:H19,"P")+COUNTIF(B8:H19,"P-AM")+COUNTIF(B8:H19,"P-PM"))/2+COUNTIF(B8:H19,"A")</f>
        <v>0</v>
      </c>
      <c r="O21" s="102" t="str">
        <f>"No. of days taken in "&amp;TEXT(P8,"mmm")</f>
        <v>No. of days taken in Feb</v>
      </c>
      <c r="P21" s="114">
        <f>COUNTIF(J8:P19,"V")+(COUNTIF(J8:P19,"P")+COUNTIF(J8:P19,"P-AM")+COUNTIF(J8:P19,"P-PM"))/2+COUNTIF(J8:P19,"A")</f>
        <v>0</v>
      </c>
      <c r="W21" s="102" t="str">
        <f>"No. of days taken in "&amp;TEXT(X8,"mmm")</f>
        <v>No. of days taken in Mar</v>
      </c>
      <c r="X21" s="114">
        <f>COUNTIF(R8:X19,"V")+(COUNTIF(R8:X19,"P")+COUNTIF(R8:X19,"P-AM")+COUNTIF(R8:X19,"P-PM"))/2+COUNTIF(R8:X19,"A")</f>
        <v>0</v>
      </c>
      <c r="Z21" s="101"/>
      <c r="AA21" s="101"/>
      <c r="AB21" s="101"/>
      <c r="AC21" s="101"/>
      <c r="AD21" s="101"/>
      <c r="AE21" s="102" t="str">
        <f>"No. of days taken in "&amp;TEXT(AF8,"mmm")</f>
        <v>No. of days taken in Apr</v>
      </c>
      <c r="AF21" s="114">
        <f>COUNTIF(Z8:AF19,"V")+(COUNTIF(Z8:AF19,"P")+COUNTIF(Z8:AF19,"P-AM")+COUNTIF(Z8:AF19,"P-PM"))/2+COUNTIF(Z8:AF19,"A")</f>
        <v>0</v>
      </c>
    </row>
    <row r="22" spans="2:42" ht="6" customHeight="1">
      <c r="B22" s="27"/>
      <c r="C22" s="27"/>
      <c r="D22" s="27"/>
      <c r="E22" s="27"/>
      <c r="F22" s="27"/>
      <c r="G22" s="27"/>
      <c r="H22" s="27"/>
    </row>
    <row r="23" spans="2:42" ht="10.5" customHeight="1">
      <c r="B23" s="141" t="str">
        <f>UPPER(TEXT(H25,"mmmm"))</f>
        <v>MAY</v>
      </c>
      <c r="C23" s="142"/>
      <c r="D23" s="142"/>
      <c r="E23" s="142"/>
      <c r="F23" s="142"/>
      <c r="G23" s="142"/>
      <c r="H23" s="143"/>
      <c r="J23" s="141" t="str">
        <f>UPPER(TEXT(P25,"mmmm"))</f>
        <v>JUNE</v>
      </c>
      <c r="K23" s="142"/>
      <c r="L23" s="142"/>
      <c r="M23" s="142"/>
      <c r="N23" s="142"/>
      <c r="O23" s="142"/>
      <c r="P23" s="143"/>
      <c r="R23" s="141" t="str">
        <f>UPPER(TEXT(X25,"mmmm"))</f>
        <v>JULY</v>
      </c>
      <c r="S23" s="142"/>
      <c r="T23" s="142"/>
      <c r="U23" s="142"/>
      <c r="V23" s="142"/>
      <c r="W23" s="142"/>
      <c r="X23" s="143"/>
      <c r="Z23" s="141" t="str">
        <f>UPPER(TEXT(AF25,"mmmm"))</f>
        <v>AUGUST</v>
      </c>
      <c r="AA23" s="142"/>
      <c r="AB23" s="142"/>
      <c r="AC23" s="142"/>
      <c r="AD23" s="142"/>
      <c r="AE23" s="142"/>
      <c r="AF23" s="143"/>
    </row>
    <row r="24" spans="2:42" ht="10.5" customHeight="1">
      <c r="B24" s="14">
        <f t="shared" ref="B24:G24" si="28">C24-1</f>
        <v>43219</v>
      </c>
      <c r="C24" s="15">
        <f t="shared" si="28"/>
        <v>43220</v>
      </c>
      <c r="D24" s="15">
        <f t="shared" si="28"/>
        <v>43221</v>
      </c>
      <c r="E24" s="15">
        <f t="shared" si="28"/>
        <v>43222</v>
      </c>
      <c r="F24" s="15">
        <f t="shared" si="28"/>
        <v>43223</v>
      </c>
      <c r="G24" s="15">
        <f t="shared" si="28"/>
        <v>43224</v>
      </c>
      <c r="H24" s="14">
        <f>H25</f>
        <v>43225</v>
      </c>
      <c r="J24" s="14">
        <f t="shared" ref="J24:O24" si="29">K24-1</f>
        <v>43247</v>
      </c>
      <c r="K24" s="15">
        <f t="shared" si="29"/>
        <v>43248</v>
      </c>
      <c r="L24" s="15">
        <f t="shared" si="29"/>
        <v>43249</v>
      </c>
      <c r="M24" s="15">
        <f t="shared" si="29"/>
        <v>43250</v>
      </c>
      <c r="N24" s="15">
        <f t="shared" si="29"/>
        <v>43251</v>
      </c>
      <c r="O24" s="15">
        <f t="shared" si="29"/>
        <v>43252</v>
      </c>
      <c r="P24" s="14">
        <f>P25</f>
        <v>43253</v>
      </c>
      <c r="R24" s="14">
        <f t="shared" ref="R24:W24" si="30">S24-1</f>
        <v>43282</v>
      </c>
      <c r="S24" s="15">
        <f t="shared" si="30"/>
        <v>43283</v>
      </c>
      <c r="T24" s="15">
        <f t="shared" si="30"/>
        <v>43284</v>
      </c>
      <c r="U24" s="15">
        <f t="shared" si="30"/>
        <v>43285</v>
      </c>
      <c r="V24" s="15">
        <f t="shared" si="30"/>
        <v>43286</v>
      </c>
      <c r="W24" s="15">
        <f t="shared" si="30"/>
        <v>43287</v>
      </c>
      <c r="X24" s="14">
        <f>X25</f>
        <v>43288</v>
      </c>
      <c r="Z24" s="14">
        <f t="shared" ref="Z24:AE24" si="31">AA24-1</f>
        <v>43310</v>
      </c>
      <c r="AA24" s="15">
        <f t="shared" si="31"/>
        <v>43311</v>
      </c>
      <c r="AB24" s="15">
        <f t="shared" si="31"/>
        <v>43312</v>
      </c>
      <c r="AC24" s="15">
        <f t="shared" si="31"/>
        <v>43313</v>
      </c>
      <c r="AD24" s="15">
        <f t="shared" si="31"/>
        <v>43314</v>
      </c>
      <c r="AE24" s="15">
        <f t="shared" si="31"/>
        <v>43315</v>
      </c>
      <c r="AF24" s="14">
        <f>AF25</f>
        <v>43316</v>
      </c>
    </row>
    <row r="25" spans="2:42" ht="10.5" customHeight="1">
      <c r="B25" s="16" t="str">
        <f t="shared" ref="B25:G25" si="32">IF(ISNUMBER(C25),IF(DAY(C25-1)&gt;DAY(C25),"",C25-1),"")</f>
        <v/>
      </c>
      <c r="C25" s="17" t="str">
        <f t="shared" si="32"/>
        <v/>
      </c>
      <c r="D25" s="17">
        <f t="shared" si="32"/>
        <v>43221</v>
      </c>
      <c r="E25" s="17">
        <f t="shared" si="32"/>
        <v>43222</v>
      </c>
      <c r="F25" s="17">
        <f t="shared" si="32"/>
        <v>43223</v>
      </c>
      <c r="G25" s="17">
        <f t="shared" si="32"/>
        <v>43224</v>
      </c>
      <c r="H25" s="18">
        <f>DATE(YEAR(AF8),MONTH(AF8)+1,8)-MOD((WEEKDAY(DATE(YEAR(AF8),MONTH(AF8)+1,8))-WEEKDAY(Z10)),7)-1</f>
        <v>43225</v>
      </c>
      <c r="J25" s="16" t="str">
        <f t="shared" ref="J25:O25" si="33">IF(ISNUMBER(K25),IF(DAY(K25-1)&gt;DAY(K25),"",K25-1),"")</f>
        <v/>
      </c>
      <c r="K25" s="17" t="str">
        <f t="shared" si="33"/>
        <v/>
      </c>
      <c r="L25" s="17" t="str">
        <f t="shared" si="33"/>
        <v/>
      </c>
      <c r="M25" s="17" t="str">
        <f t="shared" si="33"/>
        <v/>
      </c>
      <c r="N25" s="17" t="str">
        <f t="shared" si="33"/>
        <v/>
      </c>
      <c r="O25" s="17">
        <f t="shared" si="33"/>
        <v>43252</v>
      </c>
      <c r="P25" s="18">
        <f>DATE(YEAR(H25),MONTH(H25)+1,8)-MOD((WEEKDAY(DATE(YEAR(H25),MONTH(H25)+1,8))-WEEKDAY(B27)),7)-1</f>
        <v>43253</v>
      </c>
      <c r="R25" s="16">
        <f t="shared" ref="R25:W25" si="34">IF(ISNUMBER(S25),IF(DAY(S25-1)&gt;DAY(S25),"",S25-1),"")</f>
        <v>43282</v>
      </c>
      <c r="S25" s="31">
        <f t="shared" si="34"/>
        <v>43283</v>
      </c>
      <c r="T25" s="31">
        <f t="shared" si="34"/>
        <v>43284</v>
      </c>
      <c r="U25" s="31">
        <f t="shared" si="34"/>
        <v>43285</v>
      </c>
      <c r="V25" s="31">
        <f t="shared" si="34"/>
        <v>43286</v>
      </c>
      <c r="W25" s="31">
        <f t="shared" si="34"/>
        <v>43287</v>
      </c>
      <c r="X25" s="18">
        <f>DATE(YEAR(P25),MONTH(P25)+1,8)-MOD((WEEKDAY(DATE(YEAR(P25),MONTH(P25)+1,8))-WEEKDAY(J27)),7)-1</f>
        <v>43288</v>
      </c>
      <c r="Z25" s="16" t="str">
        <f t="shared" ref="Z25:AE25" si="35">IF(ISNUMBER(AA25),IF(DAY(AA25-1)&gt;DAY(AA25),"",AA25-1),"")</f>
        <v/>
      </c>
      <c r="AA25" s="17" t="str">
        <f t="shared" si="35"/>
        <v/>
      </c>
      <c r="AB25" s="17" t="str">
        <f t="shared" si="35"/>
        <v/>
      </c>
      <c r="AC25" s="17">
        <f t="shared" si="35"/>
        <v>43313</v>
      </c>
      <c r="AD25" s="17">
        <f t="shared" si="35"/>
        <v>43314</v>
      </c>
      <c r="AE25" s="17">
        <f t="shared" si="35"/>
        <v>43315</v>
      </c>
      <c r="AF25" s="18">
        <f>DATE(YEAR(X25),MONTH(X25)+1,8)-MOD((WEEKDAY(DATE(YEAR(X25),MONTH(X25)+1,8))-WEEKDAY(R27)),7)-1</f>
        <v>43316</v>
      </c>
      <c r="AI25" s="21"/>
      <c r="AJ25" s="21"/>
    </row>
    <row r="26" spans="2:42" s="21" customFormat="1" ht="10.5" customHeight="1">
      <c r="B26" s="19"/>
      <c r="C26" s="20"/>
      <c r="D26" s="20"/>
      <c r="E26" s="20"/>
      <c r="F26" s="20"/>
      <c r="G26" s="20"/>
      <c r="H26" s="19"/>
      <c r="J26" s="19"/>
      <c r="K26" s="20"/>
      <c r="L26" s="20"/>
      <c r="M26" s="20"/>
      <c r="N26" s="20"/>
      <c r="O26" s="20"/>
      <c r="P26" s="19"/>
      <c r="R26" s="19"/>
      <c r="S26" s="32"/>
      <c r="T26" s="32"/>
      <c r="U26" s="32"/>
      <c r="V26" s="32"/>
      <c r="W26" s="32"/>
      <c r="X26" s="19"/>
      <c r="Z26" s="19"/>
      <c r="AA26" s="20"/>
      <c r="AB26" s="20"/>
      <c r="AC26" s="20"/>
      <c r="AD26" s="20"/>
      <c r="AE26" s="20"/>
      <c r="AF26" s="19"/>
      <c r="AI26" s="13"/>
      <c r="AJ26" s="13"/>
    </row>
    <row r="27" spans="2:42" ht="10.5" customHeight="1">
      <c r="B27" s="18">
        <f>H25+1</f>
        <v>43226</v>
      </c>
      <c r="C27" s="17">
        <f t="shared" ref="C27:H27" si="36">B27+1</f>
        <v>43227</v>
      </c>
      <c r="D27" s="17">
        <f t="shared" si="36"/>
        <v>43228</v>
      </c>
      <c r="E27" s="17">
        <f t="shared" si="36"/>
        <v>43229</v>
      </c>
      <c r="F27" s="17">
        <f t="shared" si="36"/>
        <v>43230</v>
      </c>
      <c r="G27" s="17">
        <f t="shared" si="36"/>
        <v>43231</v>
      </c>
      <c r="H27" s="18">
        <f t="shared" si="36"/>
        <v>43232</v>
      </c>
      <c r="J27" s="18">
        <f>P25+1</f>
        <v>43254</v>
      </c>
      <c r="K27" s="17">
        <f t="shared" ref="K27:P27" si="37">J27+1</f>
        <v>43255</v>
      </c>
      <c r="L27" s="17">
        <f t="shared" si="37"/>
        <v>43256</v>
      </c>
      <c r="M27" s="17">
        <f t="shared" si="37"/>
        <v>43257</v>
      </c>
      <c r="N27" s="17">
        <f t="shared" si="37"/>
        <v>43258</v>
      </c>
      <c r="O27" s="17">
        <f t="shared" si="37"/>
        <v>43259</v>
      </c>
      <c r="P27" s="18">
        <f t="shared" si="37"/>
        <v>43260</v>
      </c>
      <c r="R27" s="18">
        <f>X25+1</f>
        <v>43289</v>
      </c>
      <c r="S27" s="17">
        <f t="shared" ref="S27:X27" si="38">R27+1</f>
        <v>43290</v>
      </c>
      <c r="T27" s="17">
        <f t="shared" si="38"/>
        <v>43291</v>
      </c>
      <c r="U27" s="17">
        <f t="shared" si="38"/>
        <v>43292</v>
      </c>
      <c r="V27" s="17">
        <f t="shared" si="38"/>
        <v>43293</v>
      </c>
      <c r="W27" s="17">
        <f t="shared" si="38"/>
        <v>43294</v>
      </c>
      <c r="X27" s="18">
        <f t="shared" si="38"/>
        <v>43295</v>
      </c>
      <c r="Z27" s="18">
        <f>AF25+1</f>
        <v>43317</v>
      </c>
      <c r="AA27" s="17">
        <f t="shared" ref="AA27:AF27" si="39">Z27+1</f>
        <v>43318</v>
      </c>
      <c r="AB27" s="17">
        <f t="shared" si="39"/>
        <v>43319</v>
      </c>
      <c r="AC27" s="17">
        <f t="shared" si="39"/>
        <v>43320</v>
      </c>
      <c r="AD27" s="17">
        <f t="shared" si="39"/>
        <v>43321</v>
      </c>
      <c r="AE27" s="17">
        <f t="shared" si="39"/>
        <v>43322</v>
      </c>
      <c r="AF27" s="18">
        <f t="shared" si="39"/>
        <v>43323</v>
      </c>
      <c r="AI27" s="21"/>
      <c r="AJ27" s="21"/>
    </row>
    <row r="28" spans="2:42" s="21" customFormat="1" ht="10.5" customHeight="1">
      <c r="B28" s="19"/>
      <c r="C28" s="20"/>
      <c r="D28" s="20"/>
      <c r="E28" s="20"/>
      <c r="F28" s="20"/>
      <c r="G28" s="20"/>
      <c r="H28" s="19"/>
      <c r="J28" s="19"/>
      <c r="K28" s="20"/>
      <c r="L28" s="20"/>
      <c r="M28" s="20"/>
      <c r="N28" s="20"/>
      <c r="O28" s="20"/>
      <c r="P28" s="19"/>
      <c r="R28" s="19"/>
      <c r="S28" s="20"/>
      <c r="T28" s="20"/>
      <c r="U28" s="20"/>
      <c r="V28" s="20"/>
      <c r="W28" s="20" t="s">
        <v>42</v>
      </c>
      <c r="X28" s="19"/>
      <c r="Z28" s="19"/>
      <c r="AA28" s="20"/>
      <c r="AB28" s="20"/>
      <c r="AC28" s="20"/>
      <c r="AD28" s="20"/>
      <c r="AE28" s="20"/>
      <c r="AF28" s="19"/>
      <c r="AI28" s="13"/>
      <c r="AJ28" s="13"/>
    </row>
    <row r="29" spans="2:42" ht="10.5" customHeight="1">
      <c r="B29" s="18">
        <f>H27+1</f>
        <v>43233</v>
      </c>
      <c r="C29" s="17">
        <f t="shared" ref="C29:H29" si="40">B29+1</f>
        <v>43234</v>
      </c>
      <c r="D29" s="17">
        <f t="shared" si="40"/>
        <v>43235</v>
      </c>
      <c r="E29" s="17">
        <f t="shared" si="40"/>
        <v>43236</v>
      </c>
      <c r="F29" s="17">
        <f t="shared" si="40"/>
        <v>43237</v>
      </c>
      <c r="G29" s="17">
        <f t="shared" si="40"/>
        <v>43238</v>
      </c>
      <c r="H29" s="18">
        <f t="shared" si="40"/>
        <v>43239</v>
      </c>
      <c r="J29" s="18">
        <f>P27+1</f>
        <v>43261</v>
      </c>
      <c r="K29" s="17">
        <f t="shared" ref="K29:P29" si="41">J29+1</f>
        <v>43262</v>
      </c>
      <c r="L29" s="17">
        <f t="shared" si="41"/>
        <v>43263</v>
      </c>
      <c r="M29" s="17">
        <f t="shared" si="41"/>
        <v>43264</v>
      </c>
      <c r="N29" s="17">
        <f t="shared" si="41"/>
        <v>43265</v>
      </c>
      <c r="O29" s="17">
        <f t="shared" si="41"/>
        <v>43266</v>
      </c>
      <c r="P29" s="18">
        <f t="shared" si="41"/>
        <v>43267</v>
      </c>
      <c r="R29" s="18">
        <f>X27+1</f>
        <v>43296</v>
      </c>
      <c r="S29" s="17">
        <f t="shared" ref="S29:X29" si="42">R29+1</f>
        <v>43297</v>
      </c>
      <c r="T29" s="17">
        <f t="shared" si="42"/>
        <v>43298</v>
      </c>
      <c r="U29" s="17">
        <f t="shared" si="42"/>
        <v>43299</v>
      </c>
      <c r="V29" s="17">
        <f t="shared" si="42"/>
        <v>43300</v>
      </c>
      <c r="W29" s="17">
        <f t="shared" si="42"/>
        <v>43301</v>
      </c>
      <c r="X29" s="18">
        <f t="shared" si="42"/>
        <v>43302</v>
      </c>
      <c r="Z29" s="18">
        <f>AF27+1</f>
        <v>43324</v>
      </c>
      <c r="AA29" s="17">
        <f t="shared" ref="AA29:AF29" si="43">Z29+1</f>
        <v>43325</v>
      </c>
      <c r="AB29" s="17">
        <f t="shared" si="43"/>
        <v>43326</v>
      </c>
      <c r="AC29" s="17">
        <f t="shared" si="43"/>
        <v>43327</v>
      </c>
      <c r="AD29" s="17">
        <f t="shared" si="43"/>
        <v>43328</v>
      </c>
      <c r="AE29" s="17">
        <f t="shared" si="43"/>
        <v>43329</v>
      </c>
      <c r="AF29" s="18">
        <f t="shared" si="43"/>
        <v>43330</v>
      </c>
      <c r="AI29" s="21"/>
      <c r="AJ29" s="21"/>
    </row>
    <row r="30" spans="2:42" s="21" customFormat="1" ht="10.5" customHeight="1">
      <c r="B30" s="19"/>
      <c r="C30" s="20"/>
      <c r="D30" s="20" t="s">
        <v>42</v>
      </c>
      <c r="E30" s="20"/>
      <c r="F30" s="20"/>
      <c r="G30" s="20"/>
      <c r="H30" s="19"/>
      <c r="J30" s="19"/>
      <c r="K30" s="20"/>
      <c r="L30" s="20"/>
      <c r="M30" s="20"/>
      <c r="N30" s="20"/>
      <c r="O30" s="20" t="s">
        <v>42</v>
      </c>
      <c r="P30" s="19"/>
      <c r="R30" s="19"/>
      <c r="S30" s="20"/>
      <c r="T30" s="20"/>
      <c r="U30" s="20"/>
      <c r="V30" s="20"/>
      <c r="W30" s="20"/>
      <c r="X30" s="19"/>
      <c r="Z30" s="19"/>
      <c r="AA30" s="20"/>
      <c r="AB30" s="20"/>
      <c r="AC30" s="20" t="s">
        <v>42</v>
      </c>
      <c r="AD30" s="20"/>
      <c r="AE30" s="20"/>
      <c r="AF30" s="19"/>
      <c r="AI30" s="13"/>
      <c r="AJ30" s="13"/>
    </row>
    <row r="31" spans="2:42" ht="10.5" customHeight="1">
      <c r="B31" s="18">
        <f>H29+1</f>
        <v>43240</v>
      </c>
      <c r="C31" s="17">
        <f t="shared" ref="C31:H31" si="44">B31+1</f>
        <v>43241</v>
      </c>
      <c r="D31" s="17">
        <f t="shared" si="44"/>
        <v>43242</v>
      </c>
      <c r="E31" s="17">
        <f t="shared" si="44"/>
        <v>43243</v>
      </c>
      <c r="F31" s="17">
        <f t="shared" si="44"/>
        <v>43244</v>
      </c>
      <c r="G31" s="17">
        <f t="shared" si="44"/>
        <v>43245</v>
      </c>
      <c r="H31" s="18">
        <f t="shared" si="44"/>
        <v>43246</v>
      </c>
      <c r="J31" s="18">
        <f>P29+1</f>
        <v>43268</v>
      </c>
      <c r="K31" s="17">
        <f t="shared" ref="K31:P31" si="45">J31+1</f>
        <v>43269</v>
      </c>
      <c r="L31" s="17">
        <f t="shared" si="45"/>
        <v>43270</v>
      </c>
      <c r="M31" s="17">
        <f t="shared" si="45"/>
        <v>43271</v>
      </c>
      <c r="N31" s="17">
        <f t="shared" si="45"/>
        <v>43272</v>
      </c>
      <c r="O31" s="17">
        <f t="shared" si="45"/>
        <v>43273</v>
      </c>
      <c r="P31" s="18">
        <f t="shared" si="45"/>
        <v>43274</v>
      </c>
      <c r="R31" s="18">
        <f>X29+1</f>
        <v>43303</v>
      </c>
      <c r="S31" s="17">
        <f t="shared" ref="S31:X31" si="46">R31+1</f>
        <v>43304</v>
      </c>
      <c r="T31" s="17">
        <f t="shared" si="46"/>
        <v>43305</v>
      </c>
      <c r="U31" s="17">
        <f t="shared" si="46"/>
        <v>43306</v>
      </c>
      <c r="V31" s="17">
        <f t="shared" si="46"/>
        <v>43307</v>
      </c>
      <c r="W31" s="17">
        <f t="shared" si="46"/>
        <v>43308</v>
      </c>
      <c r="X31" s="18">
        <f t="shared" si="46"/>
        <v>43309</v>
      </c>
      <c r="Z31" s="18">
        <f>AF29+1</f>
        <v>43331</v>
      </c>
      <c r="AA31" s="17">
        <f t="shared" ref="AA31:AF31" si="47">Z31+1</f>
        <v>43332</v>
      </c>
      <c r="AB31" s="17">
        <f t="shared" si="47"/>
        <v>43333</v>
      </c>
      <c r="AC31" s="17">
        <f t="shared" si="47"/>
        <v>43334</v>
      </c>
      <c r="AD31" s="17">
        <f t="shared" si="47"/>
        <v>43335</v>
      </c>
      <c r="AE31" s="17">
        <f t="shared" si="47"/>
        <v>43336</v>
      </c>
      <c r="AF31" s="18">
        <f t="shared" si="47"/>
        <v>43337</v>
      </c>
      <c r="AI31" s="152" t="s">
        <v>71</v>
      </c>
      <c r="AJ31" s="21"/>
    </row>
    <row r="32" spans="2:42" s="21" customFormat="1" ht="10.5" customHeight="1">
      <c r="B32" s="19"/>
      <c r="C32" s="20"/>
      <c r="D32" s="20"/>
      <c r="E32" s="20"/>
      <c r="F32" s="20"/>
      <c r="G32" s="20"/>
      <c r="H32" s="19"/>
      <c r="J32" s="19"/>
      <c r="K32" s="20"/>
      <c r="L32" s="20"/>
      <c r="M32" s="20"/>
      <c r="N32" s="20"/>
      <c r="O32" s="20"/>
      <c r="P32" s="19"/>
      <c r="R32" s="19"/>
      <c r="S32" s="20"/>
      <c r="T32" s="20"/>
      <c r="U32" s="20"/>
      <c r="V32" s="20"/>
      <c r="W32" s="20"/>
      <c r="X32" s="19"/>
      <c r="Z32" s="19"/>
      <c r="AA32" s="20"/>
      <c r="AB32" s="20"/>
      <c r="AC32" s="20"/>
      <c r="AD32" s="20"/>
      <c r="AE32" s="20"/>
      <c r="AF32" s="19"/>
      <c r="AI32" s="117" t="s">
        <v>72</v>
      </c>
      <c r="AJ32" s="118"/>
      <c r="AK32" s="118" t="s">
        <v>73</v>
      </c>
    </row>
    <row r="33" spans="2:45" ht="10.5" customHeight="1">
      <c r="B33" s="18">
        <f>IF(ISNUMBER(H31),IF(MONTH(H31+1)=MONTH(H31),H31+1,""),"")</f>
        <v>43247</v>
      </c>
      <c r="C33" s="17">
        <f t="shared" ref="C33:H33" si="48">IF(ISNUMBER(B33),IF(MONTH(B33+1)=MONTH(B33),B33+1,""),"")</f>
        <v>43248</v>
      </c>
      <c r="D33" s="17">
        <f t="shared" si="48"/>
        <v>43249</v>
      </c>
      <c r="E33" s="17">
        <f t="shared" si="48"/>
        <v>43250</v>
      </c>
      <c r="F33" s="17">
        <f t="shared" si="48"/>
        <v>43251</v>
      </c>
      <c r="G33" s="17" t="str">
        <f t="shared" si="48"/>
        <v/>
      </c>
      <c r="H33" s="18" t="str">
        <f t="shared" si="48"/>
        <v/>
      </c>
      <c r="J33" s="18">
        <f>IF(ISNUMBER(P31),IF(MONTH(P31+1)=MONTH(P31),P31+1,""),"")</f>
        <v>43275</v>
      </c>
      <c r="K33" s="17">
        <f t="shared" ref="K33:P33" si="49">IF(ISNUMBER(J33),IF(MONTH(J33+1)=MONTH(J33),J33+1,""),"")</f>
        <v>43276</v>
      </c>
      <c r="L33" s="17">
        <f t="shared" si="49"/>
        <v>43277</v>
      </c>
      <c r="M33" s="17">
        <f t="shared" si="49"/>
        <v>43278</v>
      </c>
      <c r="N33" s="17">
        <f t="shared" si="49"/>
        <v>43279</v>
      </c>
      <c r="O33" s="17">
        <f t="shared" si="49"/>
        <v>43280</v>
      </c>
      <c r="P33" s="18">
        <f t="shared" si="49"/>
        <v>43281</v>
      </c>
      <c r="R33" s="18">
        <f>IF(ISNUMBER(X31),IF(MONTH(X31+1)=MONTH(X31),X31+1,""),"")</f>
        <v>43310</v>
      </c>
      <c r="S33" s="17">
        <f t="shared" ref="S33:X33" si="50">IF(ISNUMBER(R33),IF(MONTH(R33+1)=MONTH(R33),R33+1,""),"")</f>
        <v>43311</v>
      </c>
      <c r="T33" s="17">
        <f t="shared" si="50"/>
        <v>43312</v>
      </c>
      <c r="U33" s="17" t="str">
        <f t="shared" si="50"/>
        <v/>
      </c>
      <c r="V33" s="17" t="str">
        <f t="shared" si="50"/>
        <v/>
      </c>
      <c r="W33" s="17" t="str">
        <f t="shared" si="50"/>
        <v/>
      </c>
      <c r="X33" s="18" t="str">
        <f t="shared" si="50"/>
        <v/>
      </c>
      <c r="Z33" s="18">
        <f>IF(ISNUMBER(AF31),IF(MONTH(AF31+1)=MONTH(AF31),AF31+1,""),"")</f>
        <v>43338</v>
      </c>
      <c r="AA33" s="17">
        <f t="shared" ref="AA33:AF33" si="51">IF(ISNUMBER(Z33),IF(MONTH(Z33+1)=MONTH(Z33),Z33+1,""),"")</f>
        <v>43339</v>
      </c>
      <c r="AB33" s="17">
        <f t="shared" si="51"/>
        <v>43340</v>
      </c>
      <c r="AC33" s="17">
        <f t="shared" si="51"/>
        <v>43341</v>
      </c>
      <c r="AD33" s="17">
        <f t="shared" si="51"/>
        <v>43342</v>
      </c>
      <c r="AE33" s="17">
        <f t="shared" si="51"/>
        <v>43343</v>
      </c>
      <c r="AF33" s="18" t="str">
        <f t="shared" si="51"/>
        <v/>
      </c>
      <c r="AI33" s="117"/>
      <c r="AJ33" s="118"/>
      <c r="AK33" s="118"/>
    </row>
    <row r="34" spans="2:45" s="21" customFormat="1" ht="10.5" customHeight="1">
      <c r="B34" s="19"/>
      <c r="C34" s="20"/>
      <c r="D34" s="20"/>
      <c r="E34" s="20"/>
      <c r="F34" s="20" t="s">
        <v>42</v>
      </c>
      <c r="G34" s="20"/>
      <c r="H34" s="19"/>
      <c r="J34" s="19"/>
      <c r="K34" s="20"/>
      <c r="L34" s="20"/>
      <c r="M34" s="20"/>
      <c r="N34" s="20"/>
      <c r="O34" s="20" t="s">
        <v>42</v>
      </c>
      <c r="P34" s="19"/>
      <c r="R34" s="19"/>
      <c r="S34" s="20"/>
      <c r="T34" s="20" t="s">
        <v>42</v>
      </c>
      <c r="U34" s="20"/>
      <c r="V34" s="20"/>
      <c r="W34" s="20"/>
      <c r="X34" s="19"/>
      <c r="Z34" s="19"/>
      <c r="AA34" s="20"/>
      <c r="AB34" s="20"/>
      <c r="AC34" s="20"/>
      <c r="AD34" s="20"/>
      <c r="AE34" s="20" t="s">
        <v>42</v>
      </c>
      <c r="AF34" s="19"/>
      <c r="AI34" s="117" t="s">
        <v>52</v>
      </c>
      <c r="AJ34" s="118"/>
      <c r="AK34" s="118" t="s">
        <v>53</v>
      </c>
      <c r="AL34" s="118"/>
      <c r="AM34" s="118"/>
      <c r="AN34" s="118"/>
    </row>
    <row r="35" spans="2:45" ht="10.5" customHeight="1">
      <c r="B35" s="18" t="str">
        <f>IF(ISNUMBER(H33),IF(MONTH(H33+1)=MONTH(H33),H33+1,""),"")</f>
        <v/>
      </c>
      <c r="C35" s="17" t="str">
        <f t="shared" ref="C35:H35" si="52">IF(ISNUMBER(B35),IF(MONTH(B35+1)=MONTH(B35),B35+1,""),"")</f>
        <v/>
      </c>
      <c r="D35" s="17" t="str">
        <f t="shared" si="52"/>
        <v/>
      </c>
      <c r="E35" s="17" t="str">
        <f t="shared" si="52"/>
        <v/>
      </c>
      <c r="F35" s="17" t="str">
        <f t="shared" si="52"/>
        <v/>
      </c>
      <c r="G35" s="17" t="str">
        <f t="shared" si="52"/>
        <v/>
      </c>
      <c r="H35" s="18" t="str">
        <f t="shared" si="52"/>
        <v/>
      </c>
      <c r="I35" s="28"/>
      <c r="J35" s="18" t="str">
        <f>IF(ISNUMBER(P33),IF(MONTH(P33+1)=MONTH(P33),P33+1,""),"")</f>
        <v/>
      </c>
      <c r="K35" s="17" t="str">
        <f t="shared" ref="K35:P35" si="53">IF(ISNUMBER(J35),IF(MONTH(J35+1)=MONTH(J35),J35+1,""),"")</f>
        <v/>
      </c>
      <c r="L35" s="17" t="str">
        <f t="shared" si="53"/>
        <v/>
      </c>
      <c r="M35" s="17" t="str">
        <f t="shared" si="53"/>
        <v/>
      </c>
      <c r="N35" s="17" t="str">
        <f t="shared" si="53"/>
        <v/>
      </c>
      <c r="O35" s="17" t="str">
        <f t="shared" si="53"/>
        <v/>
      </c>
      <c r="P35" s="18" t="str">
        <f t="shared" si="53"/>
        <v/>
      </c>
      <c r="R35" s="18" t="str">
        <f>IF(ISNUMBER(X33),IF(MONTH(X33+1)=MONTH(X33),X33+1,""),"")</f>
        <v/>
      </c>
      <c r="S35" s="17" t="str">
        <f t="shared" ref="S35:X35" si="54">IF(ISNUMBER(R35),IF(MONTH(R35+1)=MONTH(R35),R35+1,""),"")</f>
        <v/>
      </c>
      <c r="T35" s="17" t="str">
        <f t="shared" si="54"/>
        <v/>
      </c>
      <c r="U35" s="17" t="str">
        <f t="shared" si="54"/>
        <v/>
      </c>
      <c r="V35" s="17" t="str">
        <f t="shared" si="54"/>
        <v/>
      </c>
      <c r="W35" s="17" t="str">
        <f t="shared" si="54"/>
        <v/>
      </c>
      <c r="X35" s="18" t="str">
        <f t="shared" si="54"/>
        <v/>
      </c>
      <c r="Z35" s="18" t="str">
        <f>IF(ISNUMBER(AF33),IF(MONTH(AF33+1)=MONTH(AF33),AF33+1,""),"")</f>
        <v/>
      </c>
      <c r="AA35" s="17" t="str">
        <f t="shared" ref="AA35:AF35" si="55">IF(ISNUMBER(Z35),IF(MONTH(Z35+1)=MONTH(Z35),Z35+1,""),"")</f>
        <v/>
      </c>
      <c r="AB35" s="17" t="str">
        <f t="shared" si="55"/>
        <v/>
      </c>
      <c r="AC35" s="17" t="str">
        <f t="shared" si="55"/>
        <v/>
      </c>
      <c r="AD35" s="17" t="str">
        <f t="shared" si="55"/>
        <v/>
      </c>
      <c r="AE35" s="17" t="str">
        <f t="shared" si="55"/>
        <v/>
      </c>
      <c r="AF35" s="18" t="str">
        <f t="shared" si="55"/>
        <v/>
      </c>
      <c r="AI35" s="117"/>
      <c r="AJ35" s="118"/>
      <c r="AK35" s="118"/>
    </row>
    <row r="36" spans="2:45" s="21" customFormat="1" ht="10.5" customHeight="1">
      <c r="B36" s="26"/>
      <c r="C36" s="20"/>
      <c r="D36" s="20"/>
      <c r="E36" s="20"/>
      <c r="F36" s="20"/>
      <c r="G36" s="20"/>
      <c r="H36" s="19"/>
      <c r="I36" s="29"/>
      <c r="J36" s="26"/>
      <c r="K36" s="20"/>
      <c r="L36" s="20"/>
      <c r="M36" s="20"/>
      <c r="N36" s="20"/>
      <c r="O36" s="20"/>
      <c r="P36" s="19"/>
      <c r="R36" s="26"/>
      <c r="S36" s="20"/>
      <c r="T36" s="20"/>
      <c r="U36" s="20"/>
      <c r="V36" s="20"/>
      <c r="W36" s="20"/>
      <c r="X36" s="19"/>
      <c r="Z36" s="26"/>
      <c r="AA36" s="20"/>
      <c r="AB36" s="20"/>
      <c r="AC36" s="20"/>
      <c r="AD36" s="20"/>
      <c r="AE36" s="20"/>
      <c r="AF36" s="19"/>
      <c r="AI36" s="121" t="s">
        <v>55</v>
      </c>
      <c r="AK36" s="118" t="s">
        <v>1</v>
      </c>
      <c r="AL36" s="103"/>
      <c r="AM36" s="103"/>
      <c r="AN36" s="103"/>
      <c r="AP36" s="119"/>
      <c r="AQ36" s="120"/>
      <c r="AS36" s="13"/>
    </row>
    <row r="37" spans="2:45" ht="6" customHeight="1">
      <c r="Q37" s="28"/>
      <c r="R37" s="30"/>
      <c r="S37" s="30"/>
      <c r="T37" s="30"/>
      <c r="U37" s="30"/>
      <c r="V37" s="30"/>
      <c r="W37" s="30"/>
      <c r="X37" s="30"/>
      <c r="Y37" s="28"/>
      <c r="Z37" s="30"/>
      <c r="AA37" s="30"/>
      <c r="AB37" s="30"/>
      <c r="AC37" s="30"/>
      <c r="AD37" s="30"/>
      <c r="AE37" s="30"/>
      <c r="AF37" s="30"/>
      <c r="AI37" s="121"/>
      <c r="AJ37" s="21"/>
      <c r="AK37" s="118"/>
    </row>
    <row r="38" spans="2:45" s="103" customFormat="1" ht="11.25" customHeight="1">
      <c r="B38" s="101"/>
      <c r="C38" s="101"/>
      <c r="D38" s="101"/>
      <c r="E38" s="101"/>
      <c r="F38" s="101"/>
      <c r="G38" s="102" t="str">
        <f>"No. of days taken in "&amp;TEXT(H25,"mmm")</f>
        <v>No. of days taken in May</v>
      </c>
      <c r="H38" s="114">
        <f>COUNTIF(B25:H36,"V")+(COUNTIF(B25:H36,"P")+COUNTIF(B25:H36,"P-AM")+COUNTIF(B25:H36,"P-PM"))/2+COUNTIF(B25:H36,"A")</f>
        <v>0</v>
      </c>
      <c r="O38" s="102" t="str">
        <f>"No. of days taken in "&amp;TEXT(P25,"mmm")</f>
        <v>No. of days taken in Jun</v>
      </c>
      <c r="P38" s="114">
        <f>COUNTIF(J25:P36,"V")+(COUNTIF(J25:P36,"P")+COUNTIF(J25:P36,"P-AM")+COUNTIF(J25:P36,"P-PM"))/2+COUNTIF(J25:P36,"A")</f>
        <v>0</v>
      </c>
      <c r="W38" s="102" t="str">
        <f>"No. of days taken in "&amp;TEXT(X25,"mmm")</f>
        <v>No. of days taken in Jul</v>
      </c>
      <c r="X38" s="114">
        <f>COUNTIF(R25:X36,"V")+(COUNTIF(R25:X36,"P")+COUNTIF(R25:X36,"P-AM")+COUNTIF(R25:X36,"P-PM"))/2+COUNTIF(R25:X36,"A")</f>
        <v>0</v>
      </c>
      <c r="Z38" s="101"/>
      <c r="AA38" s="101"/>
      <c r="AB38" s="101"/>
      <c r="AC38" s="101"/>
      <c r="AD38" s="101"/>
      <c r="AE38" s="102" t="str">
        <f>"No. of days taken in "&amp;TEXT(AF25,"mmm")</f>
        <v>No. of days taken in Aug</v>
      </c>
      <c r="AF38" s="114">
        <f>COUNTIF(Z25:AF36,"V")+(COUNTIF(Z25:AF36,"P")+COUNTIF(Z25:AF36,"P-AM")+COUNTIF(Z25:AF36,"P-PM"))/2+COUNTIF(Z25:AF36,"A")</f>
        <v>0</v>
      </c>
      <c r="AI38" s="121"/>
      <c r="AJ38" s="21"/>
      <c r="AK38" s="118"/>
      <c r="AM38" s="13"/>
      <c r="AN38" s="13"/>
    </row>
    <row r="39" spans="2:45" ht="10.5" customHeight="1">
      <c r="B39" s="30"/>
      <c r="C39" s="30"/>
      <c r="D39" s="30"/>
      <c r="E39" s="30"/>
      <c r="F39" s="30"/>
      <c r="G39" s="30"/>
      <c r="H39" s="30"/>
      <c r="I39" s="28"/>
      <c r="J39" s="30"/>
      <c r="K39" s="30"/>
      <c r="L39" s="30"/>
      <c r="M39" s="30"/>
      <c r="N39" s="30"/>
      <c r="O39" s="30"/>
      <c r="P39" s="30"/>
      <c r="Q39" s="28"/>
      <c r="R39" s="30"/>
      <c r="S39" s="30"/>
      <c r="T39" s="30"/>
      <c r="U39" s="30"/>
      <c r="V39" s="30"/>
      <c r="W39" s="30"/>
      <c r="X39" s="30"/>
      <c r="AI39" s="121" t="s">
        <v>56</v>
      </c>
      <c r="AJ39" s="21"/>
      <c r="AK39" s="118" t="s">
        <v>54</v>
      </c>
    </row>
    <row r="40" spans="2:45" ht="10.5" customHeight="1">
      <c r="B40" s="141" t="str">
        <f>UPPER(TEXT(H42,"mmmm"))</f>
        <v>SEPTEMBER</v>
      </c>
      <c r="C40" s="142"/>
      <c r="D40" s="142"/>
      <c r="E40" s="142"/>
      <c r="F40" s="142"/>
      <c r="G40" s="142"/>
      <c r="H40" s="143"/>
      <c r="J40" s="141" t="str">
        <f>UPPER(TEXT(P42,"mmmm"))</f>
        <v>OCTOBER</v>
      </c>
      <c r="K40" s="142"/>
      <c r="L40" s="142"/>
      <c r="M40" s="142"/>
      <c r="N40" s="142"/>
      <c r="O40" s="142"/>
      <c r="P40" s="143"/>
      <c r="R40" s="141" t="str">
        <f>UPPER(TEXT(X42,"mmmm"))</f>
        <v>NOVEMBER</v>
      </c>
      <c r="S40" s="142"/>
      <c r="T40" s="142"/>
      <c r="U40" s="142"/>
      <c r="V40" s="142"/>
      <c r="W40" s="142"/>
      <c r="X40" s="143"/>
      <c r="Z40" s="141" t="str">
        <f>UPPER(TEXT(AF42,"mmmm"))</f>
        <v>DECEMBER</v>
      </c>
      <c r="AA40" s="142"/>
      <c r="AB40" s="142"/>
      <c r="AC40" s="142"/>
      <c r="AD40" s="142"/>
      <c r="AE40" s="142"/>
      <c r="AF40" s="143"/>
      <c r="AI40" s="118"/>
      <c r="AJ40" s="118"/>
      <c r="AK40" s="118"/>
      <c r="AL40" s="103"/>
    </row>
    <row r="41" spans="2:45" ht="10.5" customHeight="1">
      <c r="B41" s="14">
        <f t="shared" ref="B41:G41" si="56">C41-1</f>
        <v>43338</v>
      </c>
      <c r="C41" s="15">
        <f t="shared" si="56"/>
        <v>43339</v>
      </c>
      <c r="D41" s="15">
        <f t="shared" si="56"/>
        <v>43340</v>
      </c>
      <c r="E41" s="15">
        <f t="shared" si="56"/>
        <v>43341</v>
      </c>
      <c r="F41" s="15">
        <f t="shared" si="56"/>
        <v>43342</v>
      </c>
      <c r="G41" s="15">
        <f t="shared" si="56"/>
        <v>43343</v>
      </c>
      <c r="H41" s="14">
        <f>H42</f>
        <v>43344</v>
      </c>
      <c r="J41" s="14">
        <f t="shared" ref="J41:O41" si="57">K41-1</f>
        <v>43373</v>
      </c>
      <c r="K41" s="15">
        <f t="shared" si="57"/>
        <v>43374</v>
      </c>
      <c r="L41" s="15">
        <f t="shared" si="57"/>
        <v>43375</v>
      </c>
      <c r="M41" s="15">
        <f t="shared" si="57"/>
        <v>43376</v>
      </c>
      <c r="N41" s="15">
        <f t="shared" si="57"/>
        <v>43377</v>
      </c>
      <c r="O41" s="15">
        <f t="shared" si="57"/>
        <v>43378</v>
      </c>
      <c r="P41" s="14">
        <f>P42</f>
        <v>43379</v>
      </c>
      <c r="R41" s="14">
        <f t="shared" ref="R41:W41" si="58">S41-1</f>
        <v>43401</v>
      </c>
      <c r="S41" s="15">
        <f t="shared" si="58"/>
        <v>43402</v>
      </c>
      <c r="T41" s="15">
        <f t="shared" si="58"/>
        <v>43403</v>
      </c>
      <c r="U41" s="15">
        <f t="shared" si="58"/>
        <v>43404</v>
      </c>
      <c r="V41" s="15">
        <f t="shared" si="58"/>
        <v>43405</v>
      </c>
      <c r="W41" s="15">
        <f t="shared" si="58"/>
        <v>43406</v>
      </c>
      <c r="X41" s="14">
        <f>X42</f>
        <v>43407</v>
      </c>
      <c r="Z41" s="14">
        <f t="shared" ref="Z41:AE41" si="59">AA41-1</f>
        <v>43429</v>
      </c>
      <c r="AA41" s="15">
        <f t="shared" si="59"/>
        <v>43430</v>
      </c>
      <c r="AB41" s="15">
        <f t="shared" si="59"/>
        <v>43431</v>
      </c>
      <c r="AC41" s="15">
        <f t="shared" si="59"/>
        <v>43432</v>
      </c>
      <c r="AD41" s="15">
        <f t="shared" si="59"/>
        <v>43433</v>
      </c>
      <c r="AE41" s="15">
        <f t="shared" si="59"/>
        <v>43434</v>
      </c>
      <c r="AF41" s="14">
        <f>AF42</f>
        <v>43435</v>
      </c>
      <c r="AI41" s="121" t="s">
        <v>57</v>
      </c>
      <c r="AJ41" s="21"/>
      <c r="AK41" s="118" t="s">
        <v>2</v>
      </c>
      <c r="AL41" s="21"/>
      <c r="AM41" s="21"/>
      <c r="AN41" s="21"/>
    </row>
    <row r="42" spans="2:45" ht="10.5" customHeight="1">
      <c r="B42" s="16" t="str">
        <f t="shared" ref="B42:G42" si="60">IF(ISNUMBER(C42),IF(DAY(C42-1)&gt;DAY(C42),"",C42-1),"")</f>
        <v/>
      </c>
      <c r="C42" s="17" t="str">
        <f t="shared" si="60"/>
        <v/>
      </c>
      <c r="D42" s="17" t="str">
        <f t="shared" si="60"/>
        <v/>
      </c>
      <c r="E42" s="17" t="str">
        <f t="shared" si="60"/>
        <v/>
      </c>
      <c r="F42" s="17" t="str">
        <f t="shared" si="60"/>
        <v/>
      </c>
      <c r="G42" s="17" t="str">
        <f t="shared" si="60"/>
        <v/>
      </c>
      <c r="H42" s="18">
        <f>DATE(YEAR(AF25),MONTH(AF25)+1,8)-MOD((WEEKDAY(DATE(YEAR(AF25),MONTH(AF25)+1,8))-WEEKDAY(Z27)),7)-1</f>
        <v>43344</v>
      </c>
      <c r="J42" s="16" t="str">
        <f t="shared" ref="J42:O42" si="61">IF(ISNUMBER(K42),IF(DAY(K42-1)&gt;DAY(K42),"",K42-1),"")</f>
        <v/>
      </c>
      <c r="K42" s="17">
        <f t="shared" si="61"/>
        <v>43374</v>
      </c>
      <c r="L42" s="17">
        <f t="shared" si="61"/>
        <v>43375</v>
      </c>
      <c r="M42" s="17">
        <f t="shared" si="61"/>
        <v>43376</v>
      </c>
      <c r="N42" s="17">
        <f t="shared" si="61"/>
        <v>43377</v>
      </c>
      <c r="O42" s="17">
        <f t="shared" si="61"/>
        <v>43378</v>
      </c>
      <c r="P42" s="18">
        <f>DATE(YEAR(H42),MONTH(H42)+1,8)-MOD((WEEKDAY(DATE(YEAR(H42),MONTH(H42)+1,8))-WEEKDAY(B44)),7)-1</f>
        <v>43379</v>
      </c>
      <c r="R42" s="16" t="str">
        <f t="shared" ref="R42:W42" si="62">IF(ISNUMBER(S42),IF(DAY(S42-1)&gt;DAY(S42),"",S42-1),"")</f>
        <v/>
      </c>
      <c r="S42" s="17" t="str">
        <f t="shared" si="62"/>
        <v/>
      </c>
      <c r="T42" s="17" t="str">
        <f t="shared" si="62"/>
        <v/>
      </c>
      <c r="U42" s="17" t="str">
        <f t="shared" si="62"/>
        <v/>
      </c>
      <c r="V42" s="17">
        <f t="shared" si="62"/>
        <v>43405</v>
      </c>
      <c r="W42" s="17">
        <f t="shared" si="62"/>
        <v>43406</v>
      </c>
      <c r="X42" s="18">
        <f>DATE(YEAR(P42),MONTH(P42)+1,8)-MOD((WEEKDAY(DATE(YEAR(P42),MONTH(P42)+1,8))-WEEKDAY(J44)),7)-1</f>
        <v>43407</v>
      </c>
      <c r="Z42" s="16" t="str">
        <f t="shared" ref="Z42:AE42" si="63">IF(ISNUMBER(AA42),IF(DAY(AA42-1)&gt;DAY(AA42),"",AA42-1),"")</f>
        <v/>
      </c>
      <c r="AA42" s="17" t="str">
        <f t="shared" si="63"/>
        <v/>
      </c>
      <c r="AB42" s="17" t="str">
        <f t="shared" si="63"/>
        <v/>
      </c>
      <c r="AC42" s="17" t="str">
        <f t="shared" si="63"/>
        <v/>
      </c>
      <c r="AD42" s="17" t="str">
        <f t="shared" si="63"/>
        <v/>
      </c>
      <c r="AE42" s="17" t="str">
        <f t="shared" si="63"/>
        <v/>
      </c>
      <c r="AF42" s="18">
        <f>DATE(YEAR(X42),MONTH(X42)+1,8)-MOD((WEEKDAY(DATE(YEAR(X42),MONTH(X42)+1,8))-WEEKDAY(R44)),7)-1</f>
        <v>43435</v>
      </c>
      <c r="AI42" s="118"/>
      <c r="AJ42" s="118"/>
      <c r="AK42" s="21"/>
      <c r="AL42" s="103"/>
    </row>
    <row r="43" spans="2:45" s="21" customFormat="1" ht="10.5" customHeight="1">
      <c r="B43" s="19"/>
      <c r="C43" s="20"/>
      <c r="D43" s="20"/>
      <c r="E43" s="20"/>
      <c r="F43" s="20"/>
      <c r="G43" s="20"/>
      <c r="H43" s="19"/>
      <c r="J43" s="19"/>
      <c r="K43" s="20"/>
      <c r="L43" s="20"/>
      <c r="M43" s="20"/>
      <c r="N43" s="20"/>
      <c r="O43" s="20"/>
      <c r="P43" s="19"/>
      <c r="R43" s="19"/>
      <c r="S43" s="20"/>
      <c r="T43" s="20"/>
      <c r="U43" s="20"/>
      <c r="V43" s="20"/>
      <c r="W43" s="20"/>
      <c r="X43" s="19"/>
      <c r="Z43" s="19"/>
      <c r="AA43" s="20"/>
      <c r="AB43" s="20"/>
      <c r="AC43" s="20"/>
      <c r="AD43" s="20"/>
      <c r="AE43" s="20"/>
      <c r="AF43" s="19"/>
      <c r="AI43" s="121" t="s">
        <v>58</v>
      </c>
      <c r="AK43" s="118" t="s">
        <v>59</v>
      </c>
    </row>
    <row r="44" spans="2:45" ht="10.5" customHeight="1">
      <c r="B44" s="18">
        <f>H42+1</f>
        <v>43345</v>
      </c>
      <c r="C44" s="17">
        <f t="shared" ref="C44:H44" si="64">B44+1</f>
        <v>43346</v>
      </c>
      <c r="D44" s="17">
        <f t="shared" si="64"/>
        <v>43347</v>
      </c>
      <c r="E44" s="17">
        <f t="shared" si="64"/>
        <v>43348</v>
      </c>
      <c r="F44" s="17">
        <f t="shared" si="64"/>
        <v>43349</v>
      </c>
      <c r="G44" s="17">
        <f t="shared" si="64"/>
        <v>43350</v>
      </c>
      <c r="H44" s="18">
        <f t="shared" si="64"/>
        <v>43351</v>
      </c>
      <c r="J44" s="18">
        <f>P42+1</f>
        <v>43380</v>
      </c>
      <c r="K44" s="17">
        <f t="shared" ref="K44:P44" si="65">J44+1</f>
        <v>43381</v>
      </c>
      <c r="L44" s="17">
        <f t="shared" si="65"/>
        <v>43382</v>
      </c>
      <c r="M44" s="17">
        <f t="shared" si="65"/>
        <v>43383</v>
      </c>
      <c r="N44" s="17">
        <f t="shared" si="65"/>
        <v>43384</v>
      </c>
      <c r="O44" s="17">
        <f t="shared" si="65"/>
        <v>43385</v>
      </c>
      <c r="P44" s="18">
        <f t="shared" si="65"/>
        <v>43386</v>
      </c>
      <c r="R44" s="18">
        <f>X42+1</f>
        <v>43408</v>
      </c>
      <c r="S44" s="17">
        <f t="shared" ref="S44:X44" si="66">R44+1</f>
        <v>43409</v>
      </c>
      <c r="T44" s="17">
        <f t="shared" si="66"/>
        <v>43410</v>
      </c>
      <c r="U44" s="17">
        <f t="shared" si="66"/>
        <v>43411</v>
      </c>
      <c r="V44" s="17">
        <f t="shared" si="66"/>
        <v>43412</v>
      </c>
      <c r="W44" s="17">
        <f t="shared" si="66"/>
        <v>43413</v>
      </c>
      <c r="X44" s="18">
        <f t="shared" si="66"/>
        <v>43414</v>
      </c>
      <c r="Z44" s="18">
        <f>AF42+1</f>
        <v>43436</v>
      </c>
      <c r="AA44" s="17">
        <f t="shared" ref="AA44:AF44" si="67">Z44+1</f>
        <v>43437</v>
      </c>
      <c r="AB44" s="17">
        <f t="shared" si="67"/>
        <v>43438</v>
      </c>
      <c r="AC44" s="17">
        <f t="shared" si="67"/>
        <v>43439</v>
      </c>
      <c r="AD44" s="17">
        <f t="shared" si="67"/>
        <v>43440</v>
      </c>
      <c r="AE44" s="17">
        <f t="shared" si="67"/>
        <v>43441</v>
      </c>
      <c r="AF44" s="18">
        <f t="shared" si="67"/>
        <v>43442</v>
      </c>
      <c r="AI44" s="118"/>
      <c r="AJ44" s="118"/>
      <c r="AK44" s="21"/>
      <c r="AL44" s="103"/>
    </row>
    <row r="45" spans="2:45" s="21" customFormat="1" ht="10.5" customHeight="1">
      <c r="B45" s="19"/>
      <c r="C45" s="20"/>
      <c r="D45" s="20"/>
      <c r="E45" s="20"/>
      <c r="F45" s="20"/>
      <c r="G45" s="20"/>
      <c r="H45" s="19"/>
      <c r="J45" s="19"/>
      <c r="K45" s="20"/>
      <c r="L45" s="20"/>
      <c r="M45" s="20"/>
      <c r="N45" s="20"/>
      <c r="O45" s="20"/>
      <c r="P45" s="19"/>
      <c r="R45" s="19"/>
      <c r="S45" s="20"/>
      <c r="T45" s="20"/>
      <c r="U45" s="20"/>
      <c r="V45" s="20"/>
      <c r="W45" s="20"/>
      <c r="X45" s="19"/>
      <c r="Z45" s="19"/>
      <c r="AA45" s="20"/>
      <c r="AB45" s="20"/>
      <c r="AC45" s="20"/>
      <c r="AD45" s="20"/>
      <c r="AE45" s="20"/>
      <c r="AF45" s="19"/>
      <c r="AI45" s="121" t="s">
        <v>60</v>
      </c>
      <c r="AK45" s="118" t="s">
        <v>3</v>
      </c>
    </row>
    <row r="46" spans="2:45" ht="10.5" customHeight="1">
      <c r="B46" s="18">
        <f>H44+1</f>
        <v>43352</v>
      </c>
      <c r="C46" s="17">
        <f t="shared" ref="C46:H46" si="68">B46+1</f>
        <v>43353</v>
      </c>
      <c r="D46" s="17">
        <f t="shared" si="68"/>
        <v>43354</v>
      </c>
      <c r="E46" s="17">
        <f t="shared" si="68"/>
        <v>43355</v>
      </c>
      <c r="F46" s="17">
        <f t="shared" si="68"/>
        <v>43356</v>
      </c>
      <c r="G46" s="17">
        <f t="shared" si="68"/>
        <v>43357</v>
      </c>
      <c r="H46" s="18">
        <f t="shared" si="68"/>
        <v>43358</v>
      </c>
      <c r="J46" s="18">
        <f>P44+1</f>
        <v>43387</v>
      </c>
      <c r="K46" s="17">
        <f t="shared" ref="K46:P46" si="69">J46+1</f>
        <v>43388</v>
      </c>
      <c r="L46" s="17">
        <f t="shared" si="69"/>
        <v>43389</v>
      </c>
      <c r="M46" s="17">
        <f t="shared" si="69"/>
        <v>43390</v>
      </c>
      <c r="N46" s="17">
        <f t="shared" si="69"/>
        <v>43391</v>
      </c>
      <c r="O46" s="17">
        <f t="shared" si="69"/>
        <v>43392</v>
      </c>
      <c r="P46" s="18">
        <f t="shared" si="69"/>
        <v>43393</v>
      </c>
      <c r="R46" s="18">
        <f>X44+1</f>
        <v>43415</v>
      </c>
      <c r="S46" s="17">
        <f t="shared" ref="S46:X46" si="70">R46+1</f>
        <v>43416</v>
      </c>
      <c r="T46" s="17">
        <f t="shared" si="70"/>
        <v>43417</v>
      </c>
      <c r="U46" s="17">
        <f t="shared" si="70"/>
        <v>43418</v>
      </c>
      <c r="V46" s="17">
        <f t="shared" si="70"/>
        <v>43419</v>
      </c>
      <c r="W46" s="17">
        <f t="shared" si="70"/>
        <v>43420</v>
      </c>
      <c r="X46" s="18">
        <f t="shared" si="70"/>
        <v>43421</v>
      </c>
      <c r="Z46" s="18">
        <f>AF44+1</f>
        <v>43443</v>
      </c>
      <c r="AA46" s="17">
        <f t="shared" ref="AA46:AF46" si="71">Z46+1</f>
        <v>43444</v>
      </c>
      <c r="AB46" s="17">
        <f t="shared" si="71"/>
        <v>43445</v>
      </c>
      <c r="AC46" s="17">
        <f t="shared" si="71"/>
        <v>43446</v>
      </c>
      <c r="AD46" s="17">
        <f t="shared" si="71"/>
        <v>43447</v>
      </c>
      <c r="AE46" s="17">
        <f t="shared" si="71"/>
        <v>43448</v>
      </c>
      <c r="AF46" s="18">
        <f t="shared" si="71"/>
        <v>43449</v>
      </c>
      <c r="AI46" s="118"/>
      <c r="AJ46" s="118"/>
      <c r="AK46" s="21"/>
    </row>
    <row r="47" spans="2:45" s="21" customFormat="1" ht="10.5" customHeight="1">
      <c r="B47" s="19"/>
      <c r="C47" s="20"/>
      <c r="D47" s="20"/>
      <c r="E47" s="20"/>
      <c r="F47" s="20"/>
      <c r="G47" s="20" t="s">
        <v>42</v>
      </c>
      <c r="H47" s="19"/>
      <c r="J47" s="19"/>
      <c r="K47" s="20" t="s">
        <v>42</v>
      </c>
      <c r="L47" s="20"/>
      <c r="M47" s="20"/>
      <c r="N47" s="20"/>
      <c r="O47" s="20"/>
      <c r="P47" s="19"/>
      <c r="R47" s="19"/>
      <c r="S47" s="20"/>
      <c r="T47" s="20"/>
      <c r="U47" s="20"/>
      <c r="V47" s="20" t="s">
        <v>42</v>
      </c>
      <c r="W47" s="20"/>
      <c r="X47" s="19"/>
      <c r="Z47" s="19"/>
      <c r="AA47" s="20"/>
      <c r="AB47" s="20"/>
      <c r="AC47" s="20"/>
      <c r="AD47" s="20"/>
      <c r="AE47" s="20" t="s">
        <v>42</v>
      </c>
      <c r="AF47" s="19"/>
      <c r="AI47" s="121" t="s">
        <v>61</v>
      </c>
      <c r="AK47" s="118" t="s">
        <v>70</v>
      </c>
    </row>
    <row r="48" spans="2:45" ht="10.5" customHeight="1">
      <c r="B48" s="18">
        <f>H46+1</f>
        <v>43359</v>
      </c>
      <c r="C48" s="17">
        <f t="shared" ref="C48:H48" si="72">B48+1</f>
        <v>43360</v>
      </c>
      <c r="D48" s="17">
        <f t="shared" si="72"/>
        <v>43361</v>
      </c>
      <c r="E48" s="17">
        <f t="shared" si="72"/>
        <v>43362</v>
      </c>
      <c r="F48" s="17">
        <f t="shared" si="72"/>
        <v>43363</v>
      </c>
      <c r="G48" s="17">
        <f t="shared" si="72"/>
        <v>43364</v>
      </c>
      <c r="H48" s="18">
        <f t="shared" si="72"/>
        <v>43365</v>
      </c>
      <c r="J48" s="18">
        <f>P46+1</f>
        <v>43394</v>
      </c>
      <c r="K48" s="17">
        <f t="shared" ref="K48:P48" si="73">J48+1</f>
        <v>43395</v>
      </c>
      <c r="L48" s="17">
        <f t="shared" si="73"/>
        <v>43396</v>
      </c>
      <c r="M48" s="17">
        <f t="shared" si="73"/>
        <v>43397</v>
      </c>
      <c r="N48" s="17">
        <f t="shared" si="73"/>
        <v>43398</v>
      </c>
      <c r="O48" s="17">
        <f t="shared" si="73"/>
        <v>43399</v>
      </c>
      <c r="P48" s="18">
        <f t="shared" si="73"/>
        <v>43400</v>
      </c>
      <c r="R48" s="18">
        <f>X46+1</f>
        <v>43422</v>
      </c>
      <c r="S48" s="17">
        <f t="shared" ref="S48:X48" si="74">R48+1</f>
        <v>43423</v>
      </c>
      <c r="T48" s="17">
        <f t="shared" si="74"/>
        <v>43424</v>
      </c>
      <c r="U48" s="17">
        <f t="shared" si="74"/>
        <v>43425</v>
      </c>
      <c r="V48" s="17">
        <f t="shared" si="74"/>
        <v>43426</v>
      </c>
      <c r="W48" s="17">
        <f t="shared" si="74"/>
        <v>43427</v>
      </c>
      <c r="X48" s="18">
        <f t="shared" si="74"/>
        <v>43428</v>
      </c>
      <c r="Z48" s="18">
        <f>AF46+1</f>
        <v>43450</v>
      </c>
      <c r="AA48" s="17">
        <f t="shared" ref="AA48:AF48" si="75">Z48+1</f>
        <v>43451</v>
      </c>
      <c r="AB48" s="17">
        <f t="shared" si="75"/>
        <v>43452</v>
      </c>
      <c r="AC48" s="17">
        <f t="shared" si="75"/>
        <v>43453</v>
      </c>
      <c r="AD48" s="17">
        <f t="shared" si="75"/>
        <v>43454</v>
      </c>
      <c r="AE48" s="17">
        <f t="shared" si="75"/>
        <v>43455</v>
      </c>
      <c r="AF48" s="18">
        <f t="shared" si="75"/>
        <v>43456</v>
      </c>
      <c r="AI48" s="118"/>
      <c r="AJ48" s="118"/>
      <c r="AK48" s="21"/>
    </row>
    <row r="49" spans="2:40" s="21" customFormat="1" ht="10.5" customHeight="1">
      <c r="B49" s="19"/>
      <c r="C49" s="20"/>
      <c r="D49" s="20"/>
      <c r="E49" s="20"/>
      <c r="F49" s="20"/>
      <c r="G49" s="20"/>
      <c r="H49" s="19"/>
      <c r="J49" s="19"/>
      <c r="K49" s="20"/>
      <c r="L49" s="20"/>
      <c r="M49" s="20"/>
      <c r="N49" s="20"/>
      <c r="O49" s="20"/>
      <c r="P49" s="19"/>
      <c r="R49" s="19"/>
      <c r="S49" s="20"/>
      <c r="T49" s="20"/>
      <c r="U49" s="20"/>
      <c r="V49" s="20"/>
      <c r="W49" s="20"/>
      <c r="X49" s="19"/>
      <c r="Z49" s="19"/>
      <c r="AA49" s="20"/>
      <c r="AB49" s="20"/>
      <c r="AC49" s="20"/>
      <c r="AD49" s="20"/>
      <c r="AE49" s="20"/>
      <c r="AF49" s="19"/>
      <c r="AI49" s="121" t="s">
        <v>62</v>
      </c>
      <c r="AK49" s="118" t="s">
        <v>63</v>
      </c>
    </row>
    <row r="50" spans="2:40" ht="10.5" customHeight="1">
      <c r="B50" s="18">
        <f>IF(ISNUMBER(H48),IF(MONTH(H48+1)=MONTH(H48),H48+1,""),"")</f>
        <v>43366</v>
      </c>
      <c r="C50" s="17">
        <f t="shared" ref="C50:H50" si="76">IF(ISNUMBER(B50),IF(MONTH(B50+1)=MONTH(B50),B50+1,""),"")</f>
        <v>43367</v>
      </c>
      <c r="D50" s="17">
        <f t="shared" si="76"/>
        <v>43368</v>
      </c>
      <c r="E50" s="17">
        <f t="shared" si="76"/>
        <v>43369</v>
      </c>
      <c r="F50" s="17">
        <f t="shared" si="76"/>
        <v>43370</v>
      </c>
      <c r="G50" s="17">
        <f t="shared" si="76"/>
        <v>43371</v>
      </c>
      <c r="H50" s="18">
        <f t="shared" si="76"/>
        <v>43372</v>
      </c>
      <c r="J50" s="18">
        <f>IF(ISNUMBER(P48),IF(MONTH(P48+1)=MONTH(P48),P48+1,""),"")</f>
        <v>43401</v>
      </c>
      <c r="K50" s="17">
        <f t="shared" ref="K50:P50" si="77">IF(ISNUMBER(J50),IF(MONTH(J50+1)=MONTH(J50),J50+1,""),"")</f>
        <v>43402</v>
      </c>
      <c r="L50" s="17">
        <f t="shared" si="77"/>
        <v>43403</v>
      </c>
      <c r="M50" s="17">
        <f t="shared" si="77"/>
        <v>43404</v>
      </c>
      <c r="N50" s="17" t="str">
        <f t="shared" si="77"/>
        <v/>
      </c>
      <c r="O50" s="17" t="str">
        <f t="shared" si="77"/>
        <v/>
      </c>
      <c r="P50" s="18" t="str">
        <f t="shared" si="77"/>
        <v/>
      </c>
      <c r="R50" s="18">
        <f>IF(ISNUMBER(X48),IF(MONTH(X48+1)=MONTH(X48),X48+1,""),"")</f>
        <v>43429</v>
      </c>
      <c r="S50" s="17">
        <f t="shared" ref="S50:X50" si="78">IF(ISNUMBER(R50),IF(MONTH(R50+1)=MONTH(R50),R50+1,""),"")</f>
        <v>43430</v>
      </c>
      <c r="T50" s="17">
        <f t="shared" si="78"/>
        <v>43431</v>
      </c>
      <c r="U50" s="17">
        <f t="shared" si="78"/>
        <v>43432</v>
      </c>
      <c r="V50" s="17">
        <f t="shared" si="78"/>
        <v>43433</v>
      </c>
      <c r="W50" s="17">
        <f t="shared" si="78"/>
        <v>43434</v>
      </c>
      <c r="X50" s="18" t="str">
        <f t="shared" si="78"/>
        <v/>
      </c>
      <c r="Z50" s="18">
        <f>IF(ISNUMBER(AF48),IF(MONTH(AF48+1)=MONTH(AF48),AF48+1,""),"")</f>
        <v>43457</v>
      </c>
      <c r="AA50" s="17">
        <f t="shared" ref="AA50:AF50" si="79">IF(ISNUMBER(Z50),IF(MONTH(Z50+1)=MONTH(Z50),Z50+1,""),"")</f>
        <v>43458</v>
      </c>
      <c r="AB50" s="17">
        <f t="shared" si="79"/>
        <v>43459</v>
      </c>
      <c r="AC50" s="17">
        <f t="shared" si="79"/>
        <v>43460</v>
      </c>
      <c r="AD50" s="17">
        <f t="shared" si="79"/>
        <v>43461</v>
      </c>
      <c r="AE50" s="17">
        <f t="shared" si="79"/>
        <v>43462</v>
      </c>
      <c r="AF50" s="18">
        <f t="shared" si="79"/>
        <v>43463</v>
      </c>
      <c r="AI50" s="118"/>
      <c r="AJ50" s="118"/>
      <c r="AK50" s="21"/>
    </row>
    <row r="51" spans="2:40" s="21" customFormat="1" ht="10.5" customHeight="1">
      <c r="B51" s="19"/>
      <c r="C51" s="20"/>
      <c r="D51" s="20"/>
      <c r="E51" s="20"/>
      <c r="F51" s="20"/>
      <c r="G51" s="20" t="s">
        <v>42</v>
      </c>
      <c r="H51" s="19"/>
      <c r="J51" s="19"/>
      <c r="K51" s="20"/>
      <c r="L51" s="20"/>
      <c r="M51" s="20" t="s">
        <v>42</v>
      </c>
      <c r="N51" s="20"/>
      <c r="O51" s="20"/>
      <c r="P51" s="19"/>
      <c r="R51" s="19"/>
      <c r="S51" s="20"/>
      <c r="T51" s="20"/>
      <c r="U51" s="20"/>
      <c r="V51" s="20"/>
      <c r="W51" s="20" t="s">
        <v>42</v>
      </c>
      <c r="X51" s="19"/>
      <c r="Z51" s="19"/>
      <c r="AA51" s="20"/>
      <c r="AB51" s="20"/>
      <c r="AC51" s="20"/>
      <c r="AD51" s="20"/>
      <c r="AE51" s="20"/>
      <c r="AF51" s="19"/>
      <c r="AI51" s="121" t="s">
        <v>64</v>
      </c>
      <c r="AK51" s="118" t="s">
        <v>65</v>
      </c>
    </row>
    <row r="52" spans="2:40" ht="10.5" customHeight="1">
      <c r="B52" s="18">
        <f>IF(ISNUMBER(H50),IF(MONTH(H50+1)=MONTH(H50),H50+1,""),"")</f>
        <v>43373</v>
      </c>
      <c r="C52" s="17" t="str">
        <f t="shared" ref="C52:H52" si="80">IF(ISNUMBER(B52),IF(MONTH(B52+1)=MONTH(B52),B52+1,""),"")</f>
        <v/>
      </c>
      <c r="D52" s="17" t="str">
        <f t="shared" si="80"/>
        <v/>
      </c>
      <c r="E52" s="17" t="str">
        <f t="shared" si="80"/>
        <v/>
      </c>
      <c r="F52" s="17" t="str">
        <f t="shared" si="80"/>
        <v/>
      </c>
      <c r="G52" s="17" t="str">
        <f t="shared" si="80"/>
        <v/>
      </c>
      <c r="H52" s="18" t="str">
        <f t="shared" si="80"/>
        <v/>
      </c>
      <c r="I52" s="28"/>
      <c r="J52" s="18" t="str">
        <f>IF(ISNUMBER(P50),IF(MONTH(P50+1)=MONTH(P50),P50+1,""),"")</f>
        <v/>
      </c>
      <c r="K52" s="17" t="str">
        <f t="shared" ref="K52:P52" si="81">IF(ISNUMBER(J52),IF(MONTH(J52+1)=MONTH(J52),J52+1,""),"")</f>
        <v/>
      </c>
      <c r="L52" s="17" t="str">
        <f t="shared" si="81"/>
        <v/>
      </c>
      <c r="M52" s="17" t="str">
        <f t="shared" si="81"/>
        <v/>
      </c>
      <c r="N52" s="17" t="str">
        <f t="shared" si="81"/>
        <v/>
      </c>
      <c r="O52" s="17" t="str">
        <f t="shared" si="81"/>
        <v/>
      </c>
      <c r="P52" s="18" t="str">
        <f t="shared" si="81"/>
        <v/>
      </c>
      <c r="R52" s="18" t="str">
        <f>IF(ISNUMBER(X50),IF(MONTH(X50+1)=MONTH(X50),X50+1,""),"")</f>
        <v/>
      </c>
      <c r="S52" s="17" t="str">
        <f t="shared" ref="S52:X52" si="82">IF(ISNUMBER(R52),IF(MONTH(R52+1)=MONTH(R52),R52+1,""),"")</f>
        <v/>
      </c>
      <c r="T52" s="17" t="str">
        <f t="shared" si="82"/>
        <v/>
      </c>
      <c r="U52" s="17" t="str">
        <f t="shared" si="82"/>
        <v/>
      </c>
      <c r="V52" s="17" t="str">
        <f t="shared" si="82"/>
        <v/>
      </c>
      <c r="W52" s="17" t="str">
        <f t="shared" si="82"/>
        <v/>
      </c>
      <c r="X52" s="18" t="str">
        <f t="shared" si="82"/>
        <v/>
      </c>
      <c r="Z52" s="18">
        <f>IF(ISNUMBER(AF50),IF(MONTH(AF50+1)=MONTH(AF50),AF50+1,""),"")</f>
        <v>43464</v>
      </c>
      <c r="AA52" s="17">
        <f t="shared" ref="AA52:AF52" si="83">IF(ISNUMBER(Z52),IF(MONTH(Z52+1)=MONTH(Z52),Z52+1,""),"")</f>
        <v>43465</v>
      </c>
      <c r="AB52" s="17" t="str">
        <f t="shared" si="83"/>
        <v/>
      </c>
      <c r="AC52" s="17" t="str">
        <f t="shared" si="83"/>
        <v/>
      </c>
      <c r="AD52" s="17" t="str">
        <f t="shared" si="83"/>
        <v/>
      </c>
      <c r="AE52" s="17" t="str">
        <f t="shared" si="83"/>
        <v/>
      </c>
      <c r="AF52" s="18" t="str">
        <f t="shared" si="83"/>
        <v/>
      </c>
      <c r="AI52" s="118"/>
      <c r="AJ52" s="118"/>
      <c r="AK52" s="21"/>
      <c r="AM52" s="103"/>
      <c r="AN52" s="103"/>
    </row>
    <row r="53" spans="2:40" s="21" customFormat="1" ht="10.5" customHeight="1">
      <c r="B53" s="26"/>
      <c r="C53" s="20"/>
      <c r="D53" s="20"/>
      <c r="E53" s="20"/>
      <c r="F53" s="20"/>
      <c r="G53" s="20"/>
      <c r="H53" s="19"/>
      <c r="I53" s="29"/>
      <c r="J53" s="26"/>
      <c r="K53" s="20"/>
      <c r="L53" s="20"/>
      <c r="M53" s="20"/>
      <c r="N53" s="20"/>
      <c r="O53" s="20"/>
      <c r="P53" s="19"/>
      <c r="R53" s="26"/>
      <c r="S53" s="20"/>
      <c r="T53" s="20"/>
      <c r="U53" s="20"/>
      <c r="V53" s="20"/>
      <c r="W53" s="20"/>
      <c r="X53" s="19"/>
      <c r="Z53" s="26"/>
      <c r="AA53" s="20" t="s">
        <v>42</v>
      </c>
      <c r="AB53" s="20"/>
      <c r="AC53" s="20"/>
      <c r="AD53" s="20"/>
      <c r="AE53" s="20"/>
      <c r="AF53" s="19"/>
      <c r="AI53" s="121" t="s">
        <v>66</v>
      </c>
      <c r="AK53" s="118" t="s">
        <v>67</v>
      </c>
    </row>
    <row r="54" spans="2:40" ht="6" customHeight="1">
      <c r="B54" s="30"/>
      <c r="C54" s="30"/>
      <c r="D54" s="30"/>
      <c r="E54" s="30"/>
      <c r="F54" s="30"/>
      <c r="G54" s="30"/>
      <c r="H54" s="30"/>
      <c r="AI54" s="118"/>
      <c r="AJ54" s="118"/>
      <c r="AK54" s="118"/>
    </row>
    <row r="55" spans="2:40" s="103" customFormat="1">
      <c r="B55" s="101"/>
      <c r="C55" s="101"/>
      <c r="D55" s="101"/>
      <c r="E55" s="101"/>
      <c r="F55" s="101"/>
      <c r="G55" s="102" t="str">
        <f>"No. of days taken in "&amp;TEXT(H42,"mmm")</f>
        <v>No. of days taken in Sep</v>
      </c>
      <c r="H55" s="114">
        <f>COUNTIF(B42:H53,"V")+(COUNTIF(B42:H53,"P")+COUNTIF(B42:H53,"P-AM")+COUNTIF(B42:H53,"P-PM"))/2+COUNTIF(B42:H53,"A")</f>
        <v>0</v>
      </c>
      <c r="O55" s="102" t="str">
        <f>"No. of days taken in "&amp;TEXT(P42,"mmm")</f>
        <v>No. of days taken in Oct</v>
      </c>
      <c r="P55" s="114">
        <f>COUNTIF(J42:P53,"V")+(COUNTIF(J42:P53,"P")+COUNTIF(J42:P53,"P-AM")+COUNTIF(J42:P53,"P-PM"))/2+COUNTIF(J42:P53,"A")</f>
        <v>0</v>
      </c>
      <c r="W55" s="102" t="str">
        <f>"No. of days taken in "&amp;TEXT(X42,"mmm")</f>
        <v>No. of days taken in Nov</v>
      </c>
      <c r="X55" s="114">
        <f>COUNTIF(R42:X53,"V")+(COUNTIF(R42:X53,"P")+COUNTIF(R42:X53,"P-AM")+COUNTIF(R42:X53,"P-PM"))/2+COUNTIF(R42:X53,"A")</f>
        <v>0</v>
      </c>
      <c r="Z55" s="101"/>
      <c r="AA55" s="101"/>
      <c r="AB55" s="101"/>
      <c r="AC55" s="101"/>
      <c r="AD55" s="101"/>
      <c r="AE55" s="102" t="str">
        <f>"No. of days taken in "&amp;TEXT(AF42,"mmm")</f>
        <v>No. of days taken in Dec</v>
      </c>
      <c r="AF55" s="114">
        <f>COUNTIF(Z42:AF53,"V")+(COUNTIF(Z42:AF53,"P")+COUNTIF(Z42:AF53,"P-AM")+COUNTIF(Z42:AF53,"P-PM"))/2+COUNTIF(Z42:AF53,"A")</f>
        <v>0</v>
      </c>
      <c r="AI55" s="121" t="s">
        <v>69</v>
      </c>
      <c r="AJ55" s="21"/>
      <c r="AK55" s="118" t="s">
        <v>68</v>
      </c>
      <c r="AL55" s="13"/>
    </row>
  </sheetData>
  <mergeCells count="17">
    <mergeCell ref="B6:H6"/>
    <mergeCell ref="J6:P6"/>
    <mergeCell ref="R6:X6"/>
    <mergeCell ref="Z6:AF6"/>
    <mergeCell ref="M1:N1"/>
    <mergeCell ref="B2:AF2"/>
    <mergeCell ref="E3:J3"/>
    <mergeCell ref="E4:G4"/>
    <mergeCell ref="N4:P4"/>
    <mergeCell ref="B40:H40"/>
    <mergeCell ref="J40:P40"/>
    <mergeCell ref="R40:X40"/>
    <mergeCell ref="Z40:AF40"/>
    <mergeCell ref="B23:H23"/>
    <mergeCell ref="J23:P23"/>
    <mergeCell ref="R23:X23"/>
    <mergeCell ref="Z23:AF23"/>
  </mergeCells>
  <phoneticPr fontId="0" type="noConversion"/>
  <conditionalFormatting sqref="C9:G9 K9:O9 S9:W9 AA9:AE9 C11:G11 K11:O11 S11:W11 AA11:AE11 C13:G13 K13:O13 S13:W13 AA13:AE13 C15:G15 K15:O15 S15:W15 AA15:AE15 C17:G17 K17:O17 S17:W17 AA17:AE17 C19:G19 K19:O19 S19:W19 AA19:AE19 C26:G26 K26:O26 S26:W26 AA26:AE26 C28:G28 K28:O28 S28:W28 AA28:AE28 C30:G30 K30:O30 S30:W30 AA30:AE30 C32:G32 K32:O32 S32:W32 AA32:AE32 C34:G34 K34:O34 S34:W34 AA34:AE34 C36:G36 K36:O36 S36:W36 AA36:AE36 C43:G43 K43:O43 S43:W43 AA43:AE43 C45:G45 K45:O45 S45:W45 AA45:AE45 C47:G47 K47:O47 S47:W47 AA47:AE47 C49:G49 K49:O49 S49:W49 AA49:AE49 C51:G51 K51:O51 S51:W51 AA51:AE51 C53:G53 K53:O53 S53:W53 AA53:AE53">
    <cfRule type="expression" dxfId="5" priority="208" stopIfTrue="1">
      <formula>NOT(ISNUMBER(C8))</formula>
    </cfRule>
    <cfRule type="expression" dxfId="4" priority="209" stopIfTrue="1">
      <formula>OR(IF(ISNA(VLOOKUP(C8,Holidays,1,FALSE)),FALSE,TRUE),(UPPER(C9)="H"))</formula>
    </cfRule>
    <cfRule type="expression" dxfId="3" priority="210" stopIfTrue="1">
      <formula>ISNUMBER(SEARCH(" "&amp;UPPER(C9)&amp;" "," V A P P-AM P-PM "))</formula>
    </cfRule>
  </conditionalFormatting>
  <conditionalFormatting sqref="C8:G8 K8:O8 S8:W8 AA8:AE8 C10:G10 K10:O10 S10:W10 AA10:AE10 C12:G12 K12:O12 S12:W12 AA12:AE12 C14:G14 K14:O14 S14:W14 AA14:AE14 C16:G16 K16:O16 S16:W16 AA16:AE16 C18:G18 K18:O18 S18:W18 AA18:AE18 C25:G25 K25:O25 S25:W25 AA25:AE25 C27:G27 K27:O27 S27:W27 AA27:AE27 C29:G29 K29:O29 S29:W29 AA29:AE29 C31:G31 K31:O31 S31:W31 AA31:AE31 C33:G33 K33:O33 S33:W33 AA33:AE33 C35:G35 K35:O35 S35:W35 AA35:AE35 C42:G42 K42:O42 S42:W42 AA42:AE42 C44:G44 K44:O44 S44:W44 AA44:AE44 C46:G46 K46:O46 S46:W46 AA46:AE46 C48:G48 K48:O48 S48:W48 AA48:AE48 C50:G50 K50:O50 S50:W50 AA50:AE50 C52:G52 K52:O52 S52:W52 AA52:AE52">
    <cfRule type="expression" dxfId="2" priority="205" stopIfTrue="1">
      <formula>NOT(ISNUMBER(C8))</formula>
    </cfRule>
    <cfRule type="expression" dxfId="1" priority="206" stopIfTrue="1">
      <formula>OR(IF(ISNA(VLOOKUP(C8,Holidays,1,FALSE)),FALSE,TRUE),(UPPER(C9)="H"))</formula>
    </cfRule>
    <cfRule type="expression" dxfId="0" priority="207" stopIfTrue="1">
      <formula>ISNUMBER(SEARCH(" "&amp;UPPER(C9)&amp;" "," V A P P-AM P-PM "))</formula>
    </cfRule>
  </conditionalFormatting>
  <hyperlinks>
    <hyperlink ref="AI31" r:id="rId1" location="page=19"/>
  </hyperlinks>
  <printOptions horizontalCentered="1" verticalCentered="1"/>
  <pageMargins left="0.75" right="0.75" top="0.25" bottom="0.2" header="0.25" footer="0.2"/>
  <pageSetup orientation="landscape" horizontalDpi="300" verticalDpi="300"/>
  <headerFooter alignWithMargins="0">
    <oddFooter>&amp;L&amp;6&amp;F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FF0000"/>
    <pageSetUpPr fitToPage="1"/>
  </sheetPr>
  <dimension ref="A1:I63"/>
  <sheetViews>
    <sheetView workbookViewId="0">
      <selection activeCell="B34" sqref="B34"/>
    </sheetView>
  </sheetViews>
  <sheetFormatPr baseColWidth="10" defaultColWidth="9.1640625" defaultRowHeight="12" x14ac:dyDescent="0"/>
  <cols>
    <col min="1" max="1" width="11.33203125" style="2" customWidth="1"/>
    <col min="2" max="2" width="39.5" style="2" bestFit="1" customWidth="1"/>
    <col min="3" max="3" width="9.1640625" style="2"/>
    <col min="4" max="4" width="11.33203125" style="2" customWidth="1"/>
    <col min="5" max="5" width="33.5" style="2" bestFit="1" customWidth="1"/>
    <col min="6" max="6" width="9.1640625" style="2"/>
    <col min="7" max="7" width="24.5" style="2" customWidth="1"/>
    <col min="8" max="8" width="16.33203125" style="12" customWidth="1"/>
    <col min="9" max="9" width="9.1640625" style="2"/>
    <col min="10" max="10" width="12.83203125" style="2" customWidth="1"/>
    <col min="11" max="11" width="12.33203125" style="2" bestFit="1" customWidth="1"/>
    <col min="12" max="16384" width="9.1640625" style="2"/>
  </cols>
  <sheetData>
    <row r="1" spans="1:9" ht="18">
      <c r="A1" s="8">
        <f>'Vacation-Schedule'!M1</f>
        <v>2018</v>
      </c>
      <c r="B1" s="7" t="s">
        <v>6</v>
      </c>
      <c r="D1" s="7" t="s">
        <v>45</v>
      </c>
      <c r="G1" s="7" t="s">
        <v>46</v>
      </c>
    </row>
    <row r="2" spans="1:9">
      <c r="A2" s="9" t="b">
        <v>1</v>
      </c>
      <c r="B2" s="6" t="s">
        <v>7</v>
      </c>
    </row>
    <row r="3" spans="1:9">
      <c r="A3" s="10"/>
      <c r="B3" s="6" t="s">
        <v>8</v>
      </c>
      <c r="E3" s="2" t="s">
        <v>47</v>
      </c>
      <c r="G3" s="2" t="s">
        <v>48</v>
      </c>
    </row>
    <row r="4" spans="1:9">
      <c r="A4" s="11">
        <v>43722</v>
      </c>
      <c r="B4" s="6" t="s">
        <v>9</v>
      </c>
    </row>
    <row r="5" spans="1:9" s="105" customFormat="1">
      <c r="A5" s="104" t="s">
        <v>4</v>
      </c>
      <c r="B5" s="104" t="s">
        <v>15</v>
      </c>
      <c r="D5" s="113" t="s">
        <v>4</v>
      </c>
      <c r="E5" s="113" t="s">
        <v>43</v>
      </c>
      <c r="G5" s="104" t="s">
        <v>40</v>
      </c>
      <c r="H5" s="104" t="s">
        <v>41</v>
      </c>
      <c r="I5" s="106"/>
    </row>
    <row r="6" spans="1:9">
      <c r="A6" s="4">
        <f>IF(WEEKDAY(DATE($A$1,1,1))&lt;7,DATE($A$1,1,1)+1*(WEEKDAY(DATE($A$1,1,1))=1),"-")</f>
        <v>43101</v>
      </c>
      <c r="B6" s="2" t="str">
        <f>IF(LEN(A6)&gt;1,"New Year's Day"&amp;IF(DAY(A6)=2," (Observed)",""),"-")</f>
        <v>New Year's Day</v>
      </c>
      <c r="D6" s="33" t="str">
        <f>IF(5&lt;WEEKDAY(A$14),D7-1,"-")</f>
        <v>-</v>
      </c>
      <c r="E6" t="str">
        <f>IF(LEN(D6)&gt;1,"Summer Shutdown",D6)</f>
        <v>-</v>
      </c>
      <c r="G6" s="112">
        <f>DATE(A$1,1,16)-1-(WEEKDAY(DATE(A$1,1,16))&lt;3)*WEEKDAY(DATE(A$1,1,16))</f>
        <v>43115</v>
      </c>
      <c r="H6" s="12" t="s">
        <v>42</v>
      </c>
    </row>
    <row r="7" spans="1:9">
      <c r="A7" s="4" t="str">
        <f>IF(WEEKDAY(DATE($A$1,1,1))=5,DATE($A$1,1,2),"-")</f>
        <v>-</v>
      </c>
      <c r="B7" s="2" t="str">
        <f>IF(LEN(A7)&gt;1,"Friday After New Year's Day","-")</f>
        <v>-</v>
      </c>
      <c r="D7" s="33" t="str">
        <f>IF(4&lt;WEEKDAY(A$14),D8-1,"-")</f>
        <v>-</v>
      </c>
      <c r="E7" t="str">
        <f>IF(LEN(D7)&gt;1,"Summer Shutdown",D7)</f>
        <v>-</v>
      </c>
      <c r="G7" s="112">
        <f t="shared" ref="G7:G29" si="0">DATE(A$1,MONTH(G6)+1,1+15*(DAY(G6)&gt;15))-1-(WEEKDAY(DATE(A$1,MONTH(G6)+1,1+15*(DAY(G6)&gt;15)))&lt;3)*WEEKDAY(DATE(A$1,MONTH(G6)+1,1+15*(DAY(G6)&gt;15)))</f>
        <v>43131</v>
      </c>
      <c r="H7" s="12" t="s">
        <v>42</v>
      </c>
    </row>
    <row r="8" spans="1:9">
      <c r="A8" s="4">
        <f>IF(1990&lt;=$A$1,DATE($A$1,1,22)-WEEKDAY(DATE($A$1,1,20)),"-")</f>
        <v>43115</v>
      </c>
      <c r="B8" s="2" t="str">
        <f>IF(LEN(A8)&gt;1,"Martin Luther King, Jr. Day","-")</f>
        <v>Martin Luther King, Jr. Day</v>
      </c>
      <c r="D8" s="33">
        <f>IF(3&lt;WEEKDAY(A$14),D9-1,"-")</f>
        <v>43283</v>
      </c>
      <c r="E8" t="str">
        <f>IF(LEN(D8)&gt;1,"Summer Shutdown",D8)</f>
        <v>Summer Shutdown</v>
      </c>
      <c r="G8" s="112">
        <f t="shared" si="0"/>
        <v>43146</v>
      </c>
      <c r="H8" s="12" t="s">
        <v>42</v>
      </c>
    </row>
    <row r="9" spans="1:9">
      <c r="A9" s="4">
        <f>FLOOR("5/"&amp;DAY(MINUTE($A$1/38)/2+56)&amp;"/"&amp;$A$1,7)-34-2</f>
        <v>43189</v>
      </c>
      <c r="B9" s="2" t="s">
        <v>1</v>
      </c>
      <c r="D9" s="33">
        <f>IF(2&lt;WEEKDAY(A$14),A14-1,"-")</f>
        <v>43284</v>
      </c>
      <c r="E9" t="str">
        <f>IF(LEN(D9)&gt;1,"Summer Shutdown",D9)</f>
        <v>Summer Shutdown</v>
      </c>
      <c r="G9" s="112">
        <f t="shared" si="0"/>
        <v>43159</v>
      </c>
      <c r="H9" s="12" t="s">
        <v>42</v>
      </c>
    </row>
    <row r="10" spans="1:9">
      <c r="A10" s="4">
        <f>IF(OR(AND(1985&lt;$A$1,$A$1&lt;2010),2015&lt;$A$1),FLOOR("5/"&amp;DAY(MINUTE($A$1/38)/2+56)&amp;"/"&amp;$A$1,7)-34+1,"-")</f>
        <v>43192</v>
      </c>
      <c r="B10" s="2" t="str">
        <f>IF(LEN(A10)&gt;1,"Monday After Easter","-")</f>
        <v>Monday After Easter</v>
      </c>
      <c r="D10" s="33">
        <f>IF(WEEKDAY(A$14)&lt;6,A14+1,"-")</f>
        <v>43286</v>
      </c>
      <c r="E10" t="str">
        <f>IF(LEN(D10)&gt;1,"Summer Shutdown",D10)</f>
        <v>Summer Shutdown</v>
      </c>
      <c r="G10" s="112">
        <f t="shared" si="0"/>
        <v>43174</v>
      </c>
      <c r="H10" s="12" t="s">
        <v>42</v>
      </c>
    </row>
    <row r="11" spans="1:9">
      <c r="A11" s="4" t="str">
        <f>IF(ISNUMBER(SEARCH($A$1&amp;",","2000,2002,2004,2005,2008,2009,")),A12-3,"-")</f>
        <v>-</v>
      </c>
      <c r="B11" s="2" t="str">
        <f>IF(LEN(A11)&gt;1,"Friday Before Memorial Day","-")</f>
        <v>-</v>
      </c>
      <c r="D11" s="33">
        <f>IF(WEEKDAY(A$14)&lt;5,D10+1,"-")</f>
        <v>43287</v>
      </c>
      <c r="E11" t="str">
        <f t="shared" ref="E11:E17" si="1">IF(LEN(D11)&gt;1,"Summer Shutdown",D11)</f>
        <v>Summer Shutdown</v>
      </c>
      <c r="G11" s="112">
        <f t="shared" si="0"/>
        <v>43189</v>
      </c>
      <c r="H11" s="12" t="s">
        <v>42</v>
      </c>
    </row>
    <row r="12" spans="1:9">
      <c r="A12" s="4">
        <f>DATE($A$1,5,32)-WEEKDAY(DATE($A$1,5,30))</f>
        <v>43248</v>
      </c>
      <c r="B12" s="2" t="s">
        <v>2</v>
      </c>
      <c r="D12" s="33" t="str">
        <f>IF(WEEKDAY(A$14)&lt;4,D11+1,"-")</f>
        <v>-</v>
      </c>
      <c r="E12" t="str">
        <f t="shared" si="1"/>
        <v>-</v>
      </c>
      <c r="G12" s="112">
        <f t="shared" si="0"/>
        <v>43203</v>
      </c>
      <c r="H12" s="12" t="s">
        <v>42</v>
      </c>
    </row>
    <row r="13" spans="1:9">
      <c r="A13" s="4" t="str">
        <f>IF(OR($A$1=1995,$A$1=1996),A12+1,"-")</f>
        <v>-</v>
      </c>
      <c r="B13" s="2" t="str">
        <f>IF(LEN(A13)&gt;1,"Tuesday After Memorial Day","-")</f>
        <v>-</v>
      </c>
      <c r="D13" s="33" t="str">
        <f>IF(WEEKDAY(A$14)&lt;3,D12+1,"-")</f>
        <v>-</v>
      </c>
      <c r="E13" t="str">
        <f t="shared" si="1"/>
        <v>-</v>
      </c>
      <c r="G13" s="112">
        <f t="shared" si="0"/>
        <v>43220</v>
      </c>
      <c r="H13" s="12" t="s">
        <v>42</v>
      </c>
    </row>
    <row r="14" spans="1:9">
      <c r="A14" s="4">
        <f>IF(MOD(WEEKDAY(DATE($A$1,7,4)),7)&lt;2,2*MOD(WEEKDAY(DATE($A$1,7,4)),7)-1,0)+DATE($A$1,7,4)</f>
        <v>43285</v>
      </c>
      <c r="B14" s="2" t="str">
        <f>"Independence Day"&amp;IF(DAY(A14)=4,""," (Observed)")</f>
        <v>Independence Day</v>
      </c>
      <c r="D14" s="33" t="str">
        <f>IF(5&lt;WEEKDAY(A$40),D15-1,"-")</f>
        <v>-</v>
      </c>
      <c r="E14" t="str">
        <f t="shared" si="1"/>
        <v>-</v>
      </c>
      <c r="G14" s="112">
        <f t="shared" si="0"/>
        <v>43235</v>
      </c>
      <c r="H14" s="12" t="s">
        <v>42</v>
      </c>
    </row>
    <row r="15" spans="1:9">
      <c r="A15" s="4" t="str">
        <f>IF(AND($A$1&lt;1986,WEEKDAY(A14)=5),A14+1,"-")</f>
        <v>-</v>
      </c>
      <c r="B15" s="2" t="str">
        <f>IF(LEN(A15)&gt;1,"Friday After Independence Day","-")</f>
        <v>-</v>
      </c>
      <c r="D15" s="33">
        <f>IF(4&lt;WEEKDAY(A$40),D16-1,"-")</f>
        <v>43647</v>
      </c>
      <c r="E15" t="str">
        <f t="shared" si="1"/>
        <v>Summer Shutdown</v>
      </c>
      <c r="G15" s="112">
        <f t="shared" si="0"/>
        <v>43251</v>
      </c>
      <c r="H15" s="12" t="s">
        <v>42</v>
      </c>
    </row>
    <row r="16" spans="1:9">
      <c r="A16" s="4">
        <f>DATE($A$1,9,8)-WEEKDAY(DATE($A$1,9,6))</f>
        <v>43346</v>
      </c>
      <c r="B16" s="2" t="s">
        <v>3</v>
      </c>
      <c r="D16" s="33">
        <f>IF(3&lt;WEEKDAY(A$40),D17-1,"-")</f>
        <v>43648</v>
      </c>
      <c r="E16" t="str">
        <f t="shared" si="1"/>
        <v>Summer Shutdown</v>
      </c>
      <c r="G16" s="112">
        <f t="shared" si="0"/>
        <v>43266</v>
      </c>
      <c r="H16" s="12" t="s">
        <v>42</v>
      </c>
    </row>
    <row r="17" spans="1:8">
      <c r="A17" s="4">
        <f>IF(AND(2000&lt;=$A$1,MOD($A$1,2)=0)+($A$1=2005),DATE($A$1,11,8)-WEEKDAY(DATE($A$1,11,6))+1,"-")</f>
        <v>43410</v>
      </c>
      <c r="B17" s="2" t="str">
        <f>IF(LEN(A17)&gt;1,"National Election Day","-")</f>
        <v>National Election Day</v>
      </c>
      <c r="D17" s="33">
        <f>IF(2&lt;WEEKDAY(A$40),A40-1,"-")</f>
        <v>43649</v>
      </c>
      <c r="E17" t="str">
        <f t="shared" si="1"/>
        <v>Summer Shutdown</v>
      </c>
      <c r="G17" s="112">
        <f t="shared" si="0"/>
        <v>43280</v>
      </c>
      <c r="H17" s="12" t="s">
        <v>42</v>
      </c>
    </row>
    <row r="18" spans="1:8">
      <c r="A18" s="4">
        <f>IF(1997&lt;$A$1,IF($A$1&lt;=2015,(DATE($A$1,11,15)-WEEKDAY(DATE($A$1,11,15))+2+4*((WEEKDAY(DATE($A$1,11,15))&gt;4)+($A$1=2000))),IF(MOD(WEEKDAY(DATE($A$1,11,11)),7)&lt;2,2*MOD(WEEKDAY(DATE($A$1,11,11)),7)-1,0)+DATE($A$1,11,11)),"-")</f>
        <v>43416</v>
      </c>
      <c r="B18" s="2" t="str">
        <f>IF(LEN(A18)&gt;1,"Veterans Day"&amp;IF(DAY(A18)=11,""," (Observed)"),"-")</f>
        <v>Veterans Day (Observed)</v>
      </c>
      <c r="D18" s="33">
        <f>IF(WEEKDAY(A$40)&lt;6,A40+1,"-")</f>
        <v>43651</v>
      </c>
      <c r="E18" t="str">
        <f>IF(LEN(D18)&gt;1,"Summer Shutdown",D18)</f>
        <v>Summer Shutdown</v>
      </c>
      <c r="G18" s="112">
        <f t="shared" si="0"/>
        <v>43294</v>
      </c>
      <c r="H18" s="12" t="s">
        <v>42</v>
      </c>
    </row>
    <row r="19" spans="1:8">
      <c r="A19" s="4">
        <f>DATE($A$1,11,29)-WEEKDAY(DATE($A$1,11,31))</f>
        <v>43426</v>
      </c>
      <c r="B19" s="2" t="s">
        <v>0</v>
      </c>
      <c r="D19" s="33" t="str">
        <f>IF(WEEKDAY(A$40)&lt;5,D18+1,"-")</f>
        <v>-</v>
      </c>
      <c r="E19" t="str">
        <f>IF(LEN(D19)&gt;1,"Summer Shutdown",D19)</f>
        <v>-</v>
      </c>
      <c r="G19" s="112">
        <f t="shared" si="0"/>
        <v>43312</v>
      </c>
      <c r="H19" s="12" t="s">
        <v>42</v>
      </c>
    </row>
    <row r="20" spans="1:8">
      <c r="A20" s="4">
        <f>A19+1</f>
        <v>43427</v>
      </c>
      <c r="B20" s="2" t="s">
        <v>5</v>
      </c>
      <c r="D20" s="33" t="str">
        <f>IF(WEEKDAY(A$40)&lt;4,D19+1,"-")</f>
        <v>-</v>
      </c>
      <c r="E20" t="str">
        <f>IF(LEN(D20)&gt;1,"Summer Shutdown",D20)</f>
        <v>-</v>
      </c>
      <c r="G20" s="112">
        <f t="shared" si="0"/>
        <v>43327</v>
      </c>
      <c r="H20" s="12" t="s">
        <v>42</v>
      </c>
    </row>
    <row r="21" spans="1:8">
      <c r="A21" s="4" t="str">
        <f>IF(WEEKDAY(DATE($A$1,12,25))=4,DATE($A$1,12,23),"-")</f>
        <v>-</v>
      </c>
      <c r="B21" s="2" t="str">
        <f t="shared" ref="B21:B29" si="2">IF(LEN(A21)&gt;1,"Christmas Holiday Period","-")</f>
        <v>-</v>
      </c>
      <c r="D21" s="33" t="str">
        <f>IF(WEEKDAY(A$40)&lt;3,D20+1,"-")</f>
        <v>-</v>
      </c>
      <c r="E21" t="str">
        <f>IF(LEN(D21)&gt;1,"Summer Shutdown",D21)</f>
        <v>-</v>
      </c>
      <c r="G21" s="112">
        <f t="shared" si="0"/>
        <v>43343</v>
      </c>
      <c r="H21" s="12" t="s">
        <v>42</v>
      </c>
    </row>
    <row r="22" spans="1:8">
      <c r="A22" s="4">
        <f>IF(MOD(WEEKDAY(DATE($A$1,12,24)),7)&gt;1,DATE($A$1,12,24),"-")</f>
        <v>43458</v>
      </c>
      <c r="B22" s="2" t="str">
        <f t="shared" si="2"/>
        <v>Christmas Holiday Period</v>
      </c>
      <c r="D22" s="4" t="s">
        <v>16</v>
      </c>
      <c r="E22" s="5" t="s">
        <v>44</v>
      </c>
      <c r="G22" s="112">
        <f t="shared" si="0"/>
        <v>43357</v>
      </c>
      <c r="H22" s="12" t="s">
        <v>42</v>
      </c>
    </row>
    <row r="23" spans="1:8">
      <c r="A23" s="4">
        <f>IF(MOD(WEEKDAY(DATE($A$1,12,25)),7)&gt;1,DATE($A$1,12,25),"-")</f>
        <v>43459</v>
      </c>
      <c r="B23" s="2" t="str">
        <f t="shared" si="2"/>
        <v>Christmas Holiday Period</v>
      </c>
      <c r="G23" s="112">
        <f t="shared" si="0"/>
        <v>43371</v>
      </c>
      <c r="H23" s="12" t="s">
        <v>42</v>
      </c>
    </row>
    <row r="24" spans="1:8">
      <c r="A24" s="4">
        <f>IF(MOD(WEEKDAY(DATE($A$1,12,26)),7)&gt;1,DATE($A$1,12,26),"-")</f>
        <v>43460</v>
      </c>
      <c r="B24" s="2" t="str">
        <f t="shared" si="2"/>
        <v>Christmas Holiday Period</v>
      </c>
      <c r="G24" s="112">
        <f t="shared" si="0"/>
        <v>43388</v>
      </c>
      <c r="H24" s="12" t="s">
        <v>42</v>
      </c>
    </row>
    <row r="25" spans="1:8">
      <c r="A25" s="4">
        <f>IF(MOD(WEEKDAY(DATE($A$1,12,27)),7)&gt;1,DATE($A$1,12,27),"-")</f>
        <v>43461</v>
      </c>
      <c r="B25" s="2" t="str">
        <f t="shared" si="2"/>
        <v>Christmas Holiday Period</v>
      </c>
      <c r="G25" s="112">
        <f t="shared" si="0"/>
        <v>43404</v>
      </c>
      <c r="H25" s="12" t="s">
        <v>42</v>
      </c>
    </row>
    <row r="26" spans="1:8">
      <c r="A26" s="4">
        <f>IF(MOD(WEEKDAY(DATE($A$1,12,28)),7)&gt;1,DATE($A$1,12,28),"-")</f>
        <v>43462</v>
      </c>
      <c r="B26" s="2" t="str">
        <f t="shared" si="2"/>
        <v>Christmas Holiday Period</v>
      </c>
      <c r="G26" s="112">
        <f t="shared" si="0"/>
        <v>43419</v>
      </c>
      <c r="H26" s="12" t="s">
        <v>42</v>
      </c>
    </row>
    <row r="27" spans="1:8">
      <c r="A27" s="4" t="str">
        <f>IF(MOD(WEEKDAY(DATE($A$1,12,29)),7)&gt;1,DATE($A$1,12,29),"-")</f>
        <v>-</v>
      </c>
      <c r="B27" s="2" t="str">
        <f t="shared" si="2"/>
        <v>-</v>
      </c>
      <c r="G27" s="112">
        <f t="shared" si="0"/>
        <v>43434</v>
      </c>
      <c r="H27" s="12" t="s">
        <v>42</v>
      </c>
    </row>
    <row r="28" spans="1:8">
      <c r="A28" s="4" t="str">
        <f>IF(MOD(WEEKDAY(DATE($A$1,12,30)),7)&gt;1,DATE($A$1,12,30),"-")</f>
        <v>-</v>
      </c>
      <c r="B28" s="2" t="str">
        <f t="shared" si="2"/>
        <v>-</v>
      </c>
      <c r="G28" s="112">
        <f t="shared" si="0"/>
        <v>43448</v>
      </c>
      <c r="H28" s="12" t="s">
        <v>42</v>
      </c>
    </row>
    <row r="29" spans="1:8">
      <c r="A29" s="4">
        <f>IF(MOD(WEEKDAY(DATE($A$1,12,31)),7)&gt;1,DATE($A$1,12,31),"-")</f>
        <v>43465</v>
      </c>
      <c r="B29" s="2" t="str">
        <f t="shared" si="2"/>
        <v>Christmas Holiday Period</v>
      </c>
      <c r="G29" s="112">
        <f t="shared" si="0"/>
        <v>43465</v>
      </c>
      <c r="H29" s="12" t="s">
        <v>42</v>
      </c>
    </row>
    <row r="30" spans="1:8">
      <c r="A30" s="4" t="str">
        <f>"-"</f>
        <v>-</v>
      </c>
      <c r="B30" s="2" t="str">
        <f>"- subsequent year shown below"</f>
        <v>- subsequent year shown below</v>
      </c>
    </row>
    <row r="31" spans="1:8">
      <c r="A31" s="3">
        <f>$A$1+1</f>
        <v>2019</v>
      </c>
    </row>
    <row r="32" spans="1:8">
      <c r="A32" s="4">
        <f>IF(WEEKDAY(DATE($A$31,1,1))&lt;7,DATE($A$31,1,1)+1*(WEEKDAY(DATE($A$31,1,1))=1),"-")</f>
        <v>43466</v>
      </c>
      <c r="B32" s="2" t="str">
        <f>IF(LEN(A32)&gt;1,"New Year's Day"&amp;IF(DAY(A32)=2," (Observed)",""),"-")</f>
        <v>New Year's Day</v>
      </c>
    </row>
    <row r="33" spans="1:2">
      <c r="A33" s="4" t="str">
        <f>IF(WEEKDAY(DATE($A$31,1,1))=5,DATE($A$31,1,2),"-")</f>
        <v>-</v>
      </c>
      <c r="B33" s="2" t="str">
        <f>IF(LEN(A33)&gt;1,"Friday After New Year's Day","-")</f>
        <v>-</v>
      </c>
    </row>
    <row r="34" spans="1:2">
      <c r="A34" s="4">
        <f>IF(1990&lt;=$A$31,DATE($A$31,1,22)-WEEKDAY(DATE($A$31,1,20)),"-")</f>
        <v>43486</v>
      </c>
      <c r="B34" s="2" t="str">
        <f>IF(LEN(A34)&gt;1,"Martin Luther King, Jr. Day","-")</f>
        <v>Martin Luther King, Jr. Day</v>
      </c>
    </row>
    <row r="35" spans="1:2">
      <c r="A35" s="4">
        <f>FLOOR("5/"&amp;DAY(MINUTE($A$31/38)/2+56)&amp;"/"&amp;$A$31,7)-34-2</f>
        <v>43574</v>
      </c>
      <c r="B35" s="2" t="s">
        <v>1</v>
      </c>
    </row>
    <row r="36" spans="1:2">
      <c r="A36" s="4">
        <f>IF(OR(AND(1985&lt;$A$31,$A$31&lt;2010),2015&lt;$A$31),FLOOR("5/"&amp;DAY(MINUTE($A$31/38)/2+56)&amp;"/"&amp;$A$31,7)-34+1,"-")</f>
        <v>43577</v>
      </c>
      <c r="B36" s="2" t="str">
        <f>IF(LEN(A36)&gt;1,"Monday After Easter","-")</f>
        <v>Monday After Easter</v>
      </c>
    </row>
    <row r="37" spans="1:2">
      <c r="A37" s="4" t="str">
        <f>IF(ISNUMBER(SEARCH($A$31&amp;",","2000,2002,2004,2005,2008,2009,")),A38-3,"-")</f>
        <v>-</v>
      </c>
      <c r="B37" s="2" t="str">
        <f>IF(LEN(A37)&gt;1,"Friday Before Memorial Day","-")</f>
        <v>-</v>
      </c>
    </row>
    <row r="38" spans="1:2">
      <c r="A38" s="4">
        <f>DATE($A$31,5,32)-WEEKDAY(DATE($A$31,5,30))</f>
        <v>43612</v>
      </c>
      <c r="B38" s="2" t="s">
        <v>2</v>
      </c>
    </row>
    <row r="39" spans="1:2">
      <c r="A39" s="4" t="str">
        <f>IF(OR($A$31=1995,$A$31=1996),A38+1,"-")</f>
        <v>-</v>
      </c>
      <c r="B39" s="2" t="str">
        <f>IF(LEN(A39)&gt;1,"Tuesday After Memorial Day","-")</f>
        <v>-</v>
      </c>
    </row>
    <row r="40" spans="1:2">
      <c r="A40" s="4">
        <f>IF(MOD(WEEKDAY(DATE($A$31,7,4)),7)&lt;2,2*MOD(WEEKDAY(DATE($A$31,7,4)),7)-1,0)+DATE($A$31,7,4)</f>
        <v>43650</v>
      </c>
      <c r="B40" s="2" t="str">
        <f>"Independence Day"&amp;IF(DAY(A40)=4,""," (Observed)")</f>
        <v>Independence Day</v>
      </c>
    </row>
    <row r="41" spans="1:2">
      <c r="A41" s="4" t="str">
        <f>IF(AND($A$31&lt;1986,WEEKDAY(A40)=5),A40+1,"-")</f>
        <v>-</v>
      </c>
      <c r="B41" s="2" t="str">
        <f>IF(LEN(A41)&gt;1,"Friday After Independence Day","-")</f>
        <v>-</v>
      </c>
    </row>
    <row r="42" spans="1:2">
      <c r="A42" s="4">
        <f>DATE($A$31,9,8)-WEEKDAY(DATE($A$31,9,6))</f>
        <v>43710</v>
      </c>
      <c r="B42" s="2" t="s">
        <v>3</v>
      </c>
    </row>
    <row r="43" spans="1:2">
      <c r="A43" s="4" t="str">
        <f>IF(AND(2000&lt;=$A$31,MOD($A$31,2)=0)+($A$31=2005),DATE($A$31,11,8)-WEEKDAY(DATE($A$31,11,6))+1,"-")</f>
        <v>-</v>
      </c>
      <c r="B43" s="2" t="str">
        <f>IF(LEN(A43)&gt;1,"National Election Day","-")</f>
        <v>-</v>
      </c>
    </row>
    <row r="44" spans="1:2">
      <c r="A44" s="4">
        <f>IF(1997&lt;$A$31,IF($A$31&lt;=2015,(DATE($A$31,11,15)-WEEKDAY(DATE($A$31,11,15))+2+4*((WEEKDAY(DATE($A$31,11,15))&gt;4)+($A$31=2000))),IF(MOD(WEEKDAY(DATE($A$31,11,11)),7)&lt;2,2*MOD(WEEKDAY(DATE($A$31,11,11)),7)-1,0)+DATE($A$31,11,11)),"-")</f>
        <v>43780</v>
      </c>
      <c r="B44" s="2" t="str">
        <f>IF(LEN(A44)&gt;1,"Veterans Day"&amp;IF(DAY(A44)=11,""," (Observed)"),"-")</f>
        <v>Veterans Day</v>
      </c>
    </row>
    <row r="45" spans="1:2">
      <c r="A45" s="4">
        <f>DATE($A$31,11,29)-WEEKDAY(DATE($A$31,11,31))</f>
        <v>43797</v>
      </c>
      <c r="B45" s="2" t="s">
        <v>0</v>
      </c>
    </row>
    <row r="46" spans="1:2">
      <c r="A46" s="4">
        <f>A45+1</f>
        <v>43798</v>
      </c>
      <c r="B46" s="2" t="s">
        <v>5</v>
      </c>
    </row>
    <row r="47" spans="1:2">
      <c r="A47" s="4">
        <f>IF(WEEKDAY(DATE($A$31,12,25))=4,DATE($A$31,12,23),"-")</f>
        <v>43822</v>
      </c>
      <c r="B47" s="2" t="str">
        <f t="shared" ref="B47:B55" si="3">IF(LEN(A47)&gt;1,"Christmas Holiday Period","-")</f>
        <v>Christmas Holiday Period</v>
      </c>
    </row>
    <row r="48" spans="1:2">
      <c r="A48" s="4">
        <f>IF(MOD(WEEKDAY(DATE($A$31,12,24)),7)&gt;1,DATE($A$31,12,24),"-")</f>
        <v>43823</v>
      </c>
      <c r="B48" s="2" t="str">
        <f t="shared" si="3"/>
        <v>Christmas Holiday Period</v>
      </c>
    </row>
    <row r="49" spans="1:2">
      <c r="A49" s="4">
        <f>IF(MOD(WEEKDAY(DATE($A$31,12,25)),7)&gt;1,DATE($A$31,12,25),"-")</f>
        <v>43824</v>
      </c>
      <c r="B49" s="2" t="str">
        <f t="shared" si="3"/>
        <v>Christmas Holiday Period</v>
      </c>
    </row>
    <row r="50" spans="1:2">
      <c r="A50" s="4">
        <f>IF(MOD(WEEKDAY(DATE($A$31,12,26)),7)&gt;1,DATE($A$31,12,26),"-")</f>
        <v>43825</v>
      </c>
      <c r="B50" s="2" t="str">
        <f t="shared" si="3"/>
        <v>Christmas Holiday Period</v>
      </c>
    </row>
    <row r="51" spans="1:2">
      <c r="A51" s="4">
        <f>IF(MOD(WEEKDAY(DATE($A$31,12,27)),7)&gt;1,DATE($A$31,12,27),"-")</f>
        <v>43826</v>
      </c>
      <c r="B51" s="2" t="str">
        <f t="shared" si="3"/>
        <v>Christmas Holiday Period</v>
      </c>
    </row>
    <row r="52" spans="1:2">
      <c r="A52" s="4" t="str">
        <f>IF(MOD(WEEKDAY(DATE($A$31,12,28)),7)&gt;1,DATE($A$31,12,28),"-")</f>
        <v>-</v>
      </c>
      <c r="B52" s="2" t="str">
        <f t="shared" si="3"/>
        <v>-</v>
      </c>
    </row>
    <row r="53" spans="1:2">
      <c r="A53" s="4" t="str">
        <f>IF(MOD(WEEKDAY(DATE($A$31,12,29)),7)&gt;1,DATE($A$31,12,29),"-")</f>
        <v>-</v>
      </c>
      <c r="B53" s="2" t="str">
        <f t="shared" si="3"/>
        <v>-</v>
      </c>
    </row>
    <row r="54" spans="1:2">
      <c r="A54" s="4">
        <f>IF(MOD(WEEKDAY(DATE($A$31,12,30)),7)&gt;1,DATE($A$31,12,30),"-")</f>
        <v>43829</v>
      </c>
      <c r="B54" s="2" t="str">
        <f t="shared" si="3"/>
        <v>Christmas Holiday Period</v>
      </c>
    </row>
    <row r="55" spans="1:2">
      <c r="A55" s="4">
        <f>IF(MOD(WEEKDAY(DATE($A$31,12,31)),7)&gt;1,DATE($A$31,12,31),"-")</f>
        <v>43830</v>
      </c>
      <c r="B55" s="2" t="str">
        <f t="shared" si="3"/>
        <v>Christmas Holiday Period</v>
      </c>
    </row>
    <row r="56" spans="1:2">
      <c r="A56" s="4" t="s">
        <v>16</v>
      </c>
      <c r="B56" s="5" t="s">
        <v>10</v>
      </c>
    </row>
    <row r="58" spans="1:2">
      <c r="B58" s="2" t="s">
        <v>11</v>
      </c>
    </row>
    <row r="59" spans="1:2">
      <c r="B59" s="2" t="s">
        <v>12</v>
      </c>
    </row>
    <row r="60" spans="1:2">
      <c r="B60" s="2" t="s">
        <v>13</v>
      </c>
    </row>
    <row r="61" spans="1:2">
      <c r="B61" s="2" t="s">
        <v>14</v>
      </c>
    </row>
    <row r="63" spans="1:2">
      <c r="B63" s="2" t="str">
        <f>"© 2015 GENERAL MOTORS"</f>
        <v>© 2015 GENERAL MOTORS</v>
      </c>
    </row>
  </sheetData>
  <sheetProtection insertRows="0" deleteRows="0"/>
  <phoneticPr fontId="0" type="noConversion"/>
  <pageMargins left="0.75" right="0.75" top="0.2" bottom="0.2" header="0.2" footer="0.2"/>
  <pageSetup scale="96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Portfolio xmlns="b7877194-82cb-45d7-927a-1723d8d7ae7d">10 Tools Forms &amp; Resources</Portfoli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9E288DF7808D4E9D1817CCF78B1198" ma:contentTypeVersion="3" ma:contentTypeDescription="Create a new document." ma:contentTypeScope="" ma:versionID="4b625b1ef572a703a4751944ca322c67">
  <xsd:schema xmlns:xsd="http://www.w3.org/2001/XMLSchema" xmlns:xs="http://www.w3.org/2001/XMLSchema" xmlns:p="http://schemas.microsoft.com/office/2006/metadata/properties" xmlns:ns1="http://schemas.microsoft.com/sharepoint/v3" xmlns:ns2="b7877194-82cb-45d7-927a-1723d8d7ae7d" targetNamespace="http://schemas.microsoft.com/office/2006/metadata/properties" ma:root="true" ma:fieldsID="6b04e31012d0f26aa103e2ff2ced6a8a" ns1:_="" ns2:_="">
    <xsd:import namespace="http://schemas.microsoft.com/sharepoint/v3"/>
    <xsd:import namespace="b7877194-82cb-45d7-927a-1723d8d7ae7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ortfoli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77194-82cb-45d7-927a-1723d8d7ae7d" elementFormDefault="qualified">
    <xsd:import namespace="http://schemas.microsoft.com/office/2006/documentManagement/types"/>
    <xsd:import namespace="http://schemas.microsoft.com/office/infopath/2007/PartnerControls"/>
    <xsd:element name="Portfolio" ma:index="10" nillable="true" ma:displayName="Portfolio" ma:description="Organize documents into portfolio items" ma:format="Dropdown" ma:internalName="Portfolio">
      <xsd:simpleType>
        <xsd:restriction base="dms:Choice">
          <xsd:enumeration value="1 Manage My Team"/>
          <xsd:enumeration value="2 My Benefits"/>
          <xsd:enumeration value="3 My Career &amp; Development"/>
          <xsd:enumeration value="4 Manage My Information"/>
          <xsd:enumeration value="5 My Time &amp; Money"/>
          <xsd:enumeration value="6 My Safety &amp; Workplace"/>
          <xsd:enumeration value="7 My Travel &amp; Expenses"/>
          <xsd:enumeration value="8 Company Vehicle"/>
          <xsd:enumeration value="8 Transportation Services"/>
          <xsd:enumeration value="9 Policies"/>
          <xsd:enumeration value="10 Tools Forms &amp; Resources"/>
          <xsd:enumeration value="Announcement"/>
          <xsd:enumeration value="Action Item"/>
          <xsd:enumeration value="News Article"/>
        </xsd:restriction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2DE1F-F35B-4EAD-B51B-1E449A6F86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7877194-82cb-45d7-927a-1723d8d7ae7d"/>
  </ds:schemaRefs>
</ds:datastoreItem>
</file>

<file path=customXml/itemProps2.xml><?xml version="1.0" encoding="utf-8"?>
<ds:datastoreItem xmlns:ds="http://schemas.openxmlformats.org/officeDocument/2006/customXml" ds:itemID="{E397EC18-1279-44EF-BB7B-0C2A558EDD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B245B5-6623-46F1-8DEE-346A9D5AF44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353AC52-A28E-4A81-863C-DAC1E0331D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877194-82cb-45d7-927a-1723d8d7a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Production-Calendar</vt:lpstr>
      <vt:lpstr>GM-Calendar</vt:lpstr>
      <vt:lpstr>GM-Calendar-Landscape</vt:lpstr>
      <vt:lpstr>Vacation-Schedule</vt:lpstr>
      <vt:lpstr>Holiday_Table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Michael J. Vanek</dc:creator>
  <cp:lastModifiedBy>Brian Van Pelt</cp:lastModifiedBy>
  <cp:lastPrinted>2017-11-08T14:55:54Z</cp:lastPrinted>
  <dcterms:created xsi:type="dcterms:W3CDTF">2001-11-14T12:19:53Z</dcterms:created>
  <dcterms:modified xsi:type="dcterms:W3CDTF">2017-12-22T13:57:22Z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pySource">
    <vt:lpwstr>https://mysite.gm.com/personal/rzggsh/Shared Documents/GM_Personal_Vac_Calendar.xls</vt:lpwstr>
  </property>
  <property fmtid="{D5CDD505-2E9C-101B-9397-08002B2CF9AE}" pid="3" name="Order">
    <vt:lpwstr>200.000000000000</vt:lpwstr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ContentTypeId">
    <vt:lpwstr>0x010100909E288DF7808D4E9D1817CCF78B1198</vt:lpwstr>
  </property>
</Properties>
</file>